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Doplň. ukaz. 5_2015 " sheetId="1" r:id="rId1"/>
    <sheet name="Město_příjmy" sheetId="2" r:id="rId2"/>
    <sheet name="Město_výdaje " sheetId="3" r:id="rId3"/>
    <sheet name="Rezerva 2015 OEK" sheetId="4" r:id="rId4"/>
    <sheet name="Přebytky minulých let" sheetId="5" r:id="rId5"/>
    <sheet name="Domov seniorů" sheetId="6" r:id="rId6"/>
    <sheet name="Tereza" sheetId="7" r:id="rId7"/>
    <sheet name="Knihovna" sheetId="8" r:id="rId8"/>
  </sheets>
  <definedNames/>
  <calcPr fullCalcOnLoad="1"/>
</workbook>
</file>

<file path=xl/sharedStrings.xml><?xml version="1.0" encoding="utf-8"?>
<sst xmlns="http://schemas.openxmlformats.org/spreadsheetml/2006/main" count="1374" uniqueCount="789">
  <si>
    <t>Kraj: Jihomoravský</t>
  </si>
  <si>
    <t>Okres: Břeclav</t>
  </si>
  <si>
    <t>Město: Břeclav</t>
  </si>
  <si>
    <t xml:space="preserve">                    Tabulka doplňujících ukazatelů za období 5/2015</t>
  </si>
  <si>
    <t>v tis. Kč</t>
  </si>
  <si>
    <t>TEXT</t>
  </si>
  <si>
    <t>Rozpočet schválený</t>
  </si>
  <si>
    <t>Rozpočet upravený</t>
  </si>
  <si>
    <t>Skutečnost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</si>
  <si>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</si>
  <si>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</si>
  <si>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</si>
  <si>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</si>
  <si>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</si>
  <si>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</si>
  <si>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</si>
  <si>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</si>
  <si>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</si>
  <si>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</si>
  <si>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</si>
  <si>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</si>
  <si>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</si>
  <si>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</si>
  <si>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</si>
  <si>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</si>
  <si>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Město Břeclav</t>
  </si>
  <si>
    <t>ROZPOČET PŘÍJMŮ NA ROK 2015</t>
  </si>
  <si>
    <t>ORJ</t>
  </si>
  <si>
    <t>Paragraf</t>
  </si>
  <si>
    <t>Položka</t>
  </si>
  <si>
    <t>Text</t>
  </si>
  <si>
    <t>Rozpočet</t>
  </si>
  <si>
    <t>%</t>
  </si>
  <si>
    <t>schválený</t>
  </si>
  <si>
    <t>upravený</t>
  </si>
  <si>
    <t>1-5/2015</t>
  </si>
  <si>
    <t>ODBOR ŠKOLSTVÍ, KULT., MLÁDEŽE A SPORTU</t>
  </si>
  <si>
    <t>Správní poplatky</t>
  </si>
  <si>
    <t>Splátky půjčených prostř. od ost. zříz. a podob. subjektů</t>
  </si>
  <si>
    <t>Ostat. neinv. přijaté transfery ze SR-Měst. knih. - rozvoj infosítě</t>
  </si>
  <si>
    <t>Ostat. neinv. přijaté transfery ze SR- na kulturní akce</t>
  </si>
  <si>
    <t xml:space="preserve">Ostat. neinv. přijaté transfery - EU peníze školám </t>
  </si>
  <si>
    <t>Neinvestič. přij. transfery od krajů - Svatováclavské slavnosti</t>
  </si>
  <si>
    <t>Neinvestič. přij. transfery od krajů - Memoriál Ivana Hlinky CUP 2013</t>
  </si>
  <si>
    <t>Neinvestič. přij. transfery od krajů - Zdravé municipality v JMK</t>
  </si>
  <si>
    <t>Neinvestič. přij. transfery od krajů - Zkvlitnění služeb TIC</t>
  </si>
  <si>
    <t>Neinvestič. přij. transfery od krajů - Podpora profes. rozv. pedagogů</t>
  </si>
  <si>
    <t>Investič. přij. transfery od krajů - Podpora profes. rozvoje pedagogů</t>
  </si>
  <si>
    <t xml:space="preserve">Příjmy z poskyt. služeb - TIC </t>
  </si>
  <si>
    <t xml:space="preserve">Příjmy z prodeje zboží - TIC </t>
  </si>
  <si>
    <t>Sankční platby od jiných subjektů - TIC</t>
  </si>
  <si>
    <t>Přijaté nekapitálové příspěvky a náhrady - TIC</t>
  </si>
  <si>
    <t>Ostatní nedaňové příjmy jinde nezařazené - TIC</t>
  </si>
  <si>
    <t>Odvody příspěvkových organizací - MŠ</t>
  </si>
  <si>
    <t>Ostatní příjmy z vlastní činnosti</t>
  </si>
  <si>
    <t xml:space="preserve">Odvody příspěvkových organizací </t>
  </si>
  <si>
    <t xml:space="preserve">Ostatní přijaté vratky transferů </t>
  </si>
  <si>
    <t>Příjmy z pronájmu ost. nemovitostí - kino</t>
  </si>
  <si>
    <t>Příjmy z pronájmu movitých věcí-kino</t>
  </si>
  <si>
    <t>Přijaté nekapitálové příspěvky - kino</t>
  </si>
  <si>
    <t>Ostatní nedaňové příjmy z kulturních akcí</t>
  </si>
  <si>
    <t>Ostatní přijaté  vratky transferů - knihovna</t>
  </si>
  <si>
    <t>Přijaté pojistné náhrady - činnosti muzeí a galerií</t>
  </si>
  <si>
    <t>Přijaté nekapitálové příspěvky - ostatní zál. kultury</t>
  </si>
  <si>
    <t>Ostatní nedaňové příjmy j. n. - ostatní zál. kultury</t>
  </si>
  <si>
    <t>Sankční platby od jiných subjektů - památková péče</t>
  </si>
  <si>
    <t>Přijaté nekapitálové příspěvky - památková péče</t>
  </si>
  <si>
    <t>Příjmy z poskytovaných služeb</t>
  </si>
  <si>
    <t>Příjmy z prodeje zboží - hody</t>
  </si>
  <si>
    <t>Příjmy z pronájmu movitých věcí</t>
  </si>
  <si>
    <t>Přijaté pojistné náhrady - ostatní zál. kultury</t>
  </si>
  <si>
    <t>Přijaté neinvestiční dary - na ples</t>
  </si>
  <si>
    <t xml:space="preserve">Přijaté nekapitálové příspěvky </t>
  </si>
  <si>
    <t>Ostatní nedaňové příjmy jinde nezařazené</t>
  </si>
  <si>
    <t>Přijaté nekapitálové příspěvky a náhrady - MSK Břeclav</t>
  </si>
  <si>
    <t>Ostatní přijaté  vratky transferů - ostatní tělovýchovná činnost</t>
  </si>
  <si>
    <t>Ostatní přijaté vratky transferů - využití volného času dětí a mládeže</t>
  </si>
  <si>
    <t xml:space="preserve">Ostat. přij. vratky transferů - ostat. zájmová činnost </t>
  </si>
  <si>
    <t>Ostatní přijaté vratky transferů - finanční vypořádání min. let</t>
  </si>
  <si>
    <t>Sankční platby od jiných subjektů - činnost místní správy</t>
  </si>
  <si>
    <t>Neidentifikované příjmy</t>
  </si>
  <si>
    <t>PŘÍJMY ORJ 10 CELKEM</t>
  </si>
  <si>
    <t xml:space="preserve">ODBOR ROZVOJE  A SPRÁVY              </t>
  </si>
  <si>
    <t>Splátky půjčených prostředků - SOJM</t>
  </si>
  <si>
    <t>Neinv. přij.transf. ze SF-revit. Podzámčí a Zámecká louka</t>
  </si>
  <si>
    <t>Neinv. přij.transf. ze SF-Výsadba dřevin lok. Rytopeky</t>
  </si>
  <si>
    <t xml:space="preserve">Ost. neinv. přij. transfery ze SR </t>
  </si>
  <si>
    <t>Ostat. neinv. přij. transfery ze SR a ESF - aktiv. politika zaměst.</t>
  </si>
  <si>
    <t>Neinv. přij.transf. ze SR - Poznejme naše města - Zámecká věž</t>
  </si>
  <si>
    <t>Neinv. přij.transf. ze SR - IPRM Valtická-regenerace chodníků</t>
  </si>
  <si>
    <t>Neinv. přij. transf. od krajů -Udržování čistoty cyklistických komunikací</t>
  </si>
  <si>
    <t>Neinv. přij. transf. od mezinár. institucí-Poznejme naše města-Zám. věž.</t>
  </si>
  <si>
    <t>Inv. přij. transfery ze stát. fondů - OPŽP- MŠ Kpt. Nálepky - zateplení</t>
  </si>
  <si>
    <t>Inv. přij. transfery ze stát. fondů - OPŽP- MŠ Na Valtické - zateplení</t>
  </si>
  <si>
    <t>Inv. přij. transfery ze stát. fondů - OPŽP - ZŠ Kupkova -  zateplení</t>
  </si>
  <si>
    <t>Inv. přij. transfery ze stát. fondů - SFDI .</t>
  </si>
  <si>
    <t>Inv. přij. transfery ze stát. fondů - OPŽP - MŠ Slovácká - zateplení</t>
  </si>
  <si>
    <t>Inv. přij. transfery ze stát. fondů - OPŽP - MŠ Dukel. hrdinů - zateplení</t>
  </si>
  <si>
    <t>Inv. přij. transfery ze stát. fondů - OPŽP -  MěÚ OSVD - zateplení</t>
  </si>
  <si>
    <t xml:space="preserve">Inv. přij. transfery ze stát. fondů- OPŽP - MP zlepš. tech. vlast. bud. </t>
  </si>
  <si>
    <t xml:space="preserve">Inv. přij. transfery ze stát. fondů - </t>
  </si>
  <si>
    <t>Ostat. investič. přij. transf. ze SR - IPRM Valtická - kamerový systém</t>
  </si>
  <si>
    <t>Ostat. investič. přij. transf. ze SR - MŠ Kpt. Nálepky - zateplení</t>
  </si>
  <si>
    <t>Ostat. investič. přij. transf. ze SR - MŠ Na Valtické - zateplení</t>
  </si>
  <si>
    <t>Ostat. investič. přij. transf. ze SR - ZŠ Kupkova -  zateplení</t>
  </si>
  <si>
    <t>Ostat. investič. přij. transf. ze SR - OPŽP - Nákup zametacího stroje</t>
  </si>
  <si>
    <t>Ostat. investič. přij. transf. ze SR - MŠ U Splavu - přírodní zahrada</t>
  </si>
  <si>
    <t>Ostat. investič. přij. transf. ze SR - Poznejme naše města - Zámecká věž</t>
  </si>
  <si>
    <t>Ostat. investič. přij. transf. ze SR - MŠ Slovácká - zateplení</t>
  </si>
  <si>
    <t>Ostat. investič. přij. transf. ze SR - MŠ Dukel. hrdinů - zateplení</t>
  </si>
  <si>
    <t>Ostat. investič. přij. transf. ze SR -  MěÚ OSVD - zateplení</t>
  </si>
  <si>
    <t>Ostat. investič. přij. transf. ze SR</t>
  </si>
  <si>
    <t xml:space="preserve">Ostat. investič. přij. transf. ze SR </t>
  </si>
  <si>
    <t>Investič. přij. transf. od krajů</t>
  </si>
  <si>
    <t>Ostat. investič. přij. transf. ze SR -  MP - zlepš. tepel. tech. vlast. budovy</t>
  </si>
  <si>
    <t>Ostat. investič. přij. transf. ze SR -  Přeshranič. spol.-175. výr. želez. v Bř.</t>
  </si>
  <si>
    <t>Ostat. investič. přij. transf. ze SR -  Prev. kriminality - MKDS 2014</t>
  </si>
  <si>
    <t>Ostat. investič. přij. transf. ze SR -  IOP -IPRM Valtická regen. chodníků</t>
  </si>
  <si>
    <t>Investiční přijaté transfery od krajů - Dětské dopravní hřiště II. etapa</t>
  </si>
  <si>
    <t>Investič. přij. transf. od regionál. rad - Přestupní terminál IDS</t>
  </si>
  <si>
    <t>Investič. přij. transf. od mezinárod. instit. - Poznej naše města - Zám. věž</t>
  </si>
  <si>
    <t>Investič. přij. transf. od mezinárod. instit. - 175. výr. železnice v Břeclavi</t>
  </si>
  <si>
    <t>Přijaté pojistné náhrady - doprava</t>
  </si>
  <si>
    <t>Přijaté nekapitál. přísp. a náhrady - silnice</t>
  </si>
  <si>
    <t>Přijaté neinvestiční dary - ostatní záležit. pozem. komunikací</t>
  </si>
  <si>
    <t>Přijaté nekapítál. přísp. a náhrady - ostatní záležit. pozem. komunikací</t>
  </si>
  <si>
    <t>Ostatní nedaň. příjmy jinde nezařazené</t>
  </si>
  <si>
    <t>Příjmy z poskyt. služeb a výrobků - využití volného času dětí a mládeže</t>
  </si>
  <si>
    <t xml:space="preserve">Přijaté dary na pořízení dlouhodobého maj. </t>
  </si>
  <si>
    <t>Přijaté pojistné náhrady - veřejné osvětlení</t>
  </si>
  <si>
    <t>Přijaté nekapitál. přísp. a náhrady - veřejné osvětlení</t>
  </si>
  <si>
    <t>Přijaté příspěvky na poříz. dlouhodobého majetku - územní plánování</t>
  </si>
  <si>
    <t>Příjmy z poskyt. služeb a výrobků - ostat. zál.  bydlení, kom. sl. a rozv.</t>
  </si>
  <si>
    <t>Přijaté nekapitál. přísp. a náhrady - využív. a zneškod. komun. odpadů</t>
  </si>
  <si>
    <t xml:space="preserve">Ostat. příjmy z fin. vypořádání min. let - Vratka </t>
  </si>
  <si>
    <t>PŘÍJMY ORJ 20 CELKEM</t>
  </si>
  <si>
    <t>ODBOR KANCELÁŘE TAJEMNÍKA</t>
  </si>
  <si>
    <t>Splátky půjček ze sociálního fondu</t>
  </si>
  <si>
    <t>Neinvestič. přij. transf. ze SR - volby prezidenta ČR</t>
  </si>
  <si>
    <t>Neinvestič. přij. transf. ze SR-volby do Parlamentu ČR</t>
  </si>
  <si>
    <t>Neinvestič. přij. transf. ze SR-volby do zastupitelstev ÚSC</t>
  </si>
  <si>
    <t>Neinvestič. přij. transf. ze SR - volby do Evropského parlamentu</t>
  </si>
  <si>
    <t>Ostat. neinv. přij. transfery ze SR - Aktiv. pol. zam. ze SR a EU</t>
  </si>
  <si>
    <t>Neinvestič. přij. transfery ze SR - Sociálně-právní ochrana dětí</t>
  </si>
  <si>
    <t>Ostat. neinv. přij. transfery ze SR - Centrál. registr vozidel - výpoč. tech.</t>
  </si>
  <si>
    <t>Neinvestič. přij. transfery ze SR - Good Governance na MěÚ</t>
  </si>
  <si>
    <t>Neinvestič. přij. transf. ze SR - IOP - Výzva 22</t>
  </si>
  <si>
    <t xml:space="preserve">Převody z ostatních vlastních fondů </t>
  </si>
  <si>
    <t>Neinvestič. přij. transfery od krajů - JSDH obcí - vybavení jednotky</t>
  </si>
  <si>
    <t xml:space="preserve">Investiční přijaté transfery ze SR </t>
  </si>
  <si>
    <t xml:space="preserve">Ost. investič. přij. transfery ze SR - </t>
  </si>
  <si>
    <t xml:space="preserve">Investič. příj. transfery od krajů </t>
  </si>
  <si>
    <t>Investič. přij. transf. od mezinár. instit.</t>
  </si>
  <si>
    <t>Příjmy z poskyt. služeb - rozhlas a televize</t>
  </si>
  <si>
    <t>Příjmy z poskyt. služeb - ostat. zál. sdělovacích prostředků</t>
  </si>
  <si>
    <t>Příjmy z poskyt. služeb - Požární ochrana</t>
  </si>
  <si>
    <t>Přijaté pojistné náhrady - požární ochrana</t>
  </si>
  <si>
    <t>Přijaté nekapitálové příspěvky a náhrady - požární ochrana</t>
  </si>
  <si>
    <t>Příjmy z prodeje ostat. hmot. dlouhodobého majetku</t>
  </si>
  <si>
    <t>Přijaté příspěvky na poříz. dlouhodob. maj. - požární vozidlo</t>
  </si>
  <si>
    <t>Příjmy z poskytovaných služeb - místní relace - § vnitřní správa</t>
  </si>
  <si>
    <t>Příjmy z pronájmu ostatních nemovitostí - vnitřní správa</t>
  </si>
  <si>
    <t>Přijaté sankční poplatky</t>
  </si>
  <si>
    <t>Příjmy z pronájmu movitých věcí -vnitřní správa</t>
  </si>
  <si>
    <t>Příjmy z prodeje krátk. a drob. dlouhodobého majetku</t>
  </si>
  <si>
    <t>Přijaté pojistné náhrady - vnitřní správa</t>
  </si>
  <si>
    <t>Přijaté nekapitálové příspěvky a náhrady - vnitřní správa</t>
  </si>
  <si>
    <t>Ostatní nedaňové příjmy - vnitřní správa</t>
  </si>
  <si>
    <t>Ostatní činnosti j. n. - neidentifikované příjmy</t>
  </si>
  <si>
    <t>PŘÍJMY ORJ 30 CELKEM</t>
  </si>
  <si>
    <t>ODBOR SOCIÁLNÍCH VĚCÍ</t>
  </si>
  <si>
    <t>Splátky půjčených prostředků od PO (DS Břeclav)</t>
  </si>
  <si>
    <t xml:space="preserve">Ost. neinvest.přij. transfery ze SR-Výkon pěstounské péče </t>
  </si>
  <si>
    <t>Ost. neinv. přij. transfery od krajů - komunitní plánování</t>
  </si>
  <si>
    <t xml:space="preserve">Ost. neinvest.přij. transfery ze SR-JMK-Domov seniorů Břeclav </t>
  </si>
  <si>
    <t xml:space="preserve">Ost. neinvest.přij. transfery ze SR-Standardizace služeb SPOD </t>
  </si>
  <si>
    <t>Neinv. přij. transfery od krajů - Domov seniorů Břeclav</t>
  </si>
  <si>
    <t>Přijaté nekapitálové příspěvky-ost. čin. ve zdravotnictví</t>
  </si>
  <si>
    <t>Ostatní přijaté vratky transferů-příspěvek na živobytí</t>
  </si>
  <si>
    <t>Ostatní přijaté vratky transferů-ost. dávky sociální pomoci</t>
  </si>
  <si>
    <t>Ostatní příjaté vratky transferů-příspěvek na péči</t>
  </si>
  <si>
    <t>Ostatní přijaté vratky transferů - ost. soc. péče a pomoc dět.</t>
  </si>
  <si>
    <t>Přijaté nekapitálové příspěvky-ost. soc. péče a pomoc dětem</t>
  </si>
  <si>
    <t>Sociál. péče a pomoc přistěhovalcům a etnikům - přijaté náhrady</t>
  </si>
  <si>
    <t>Ostatní přijaté vratky transferů-ost. soc. péče a pomoc  ost. skup.</t>
  </si>
  <si>
    <t>Příjmy z poskytování služeb a výrobků</t>
  </si>
  <si>
    <t xml:space="preserve">Příjmy z poskyt. služeb - ref. mzdy </t>
  </si>
  <si>
    <t>Odvody příspěvkových organizací - Domov seniorů Břeclav</t>
  </si>
  <si>
    <t>Přijaté sankční poplatky od jiných subjektů</t>
  </si>
  <si>
    <t>Přijaté nekapitálové příspěvky a náhrady - ostat. zál. soc. věcí</t>
  </si>
  <si>
    <t>Přijaté nekapitálové příspěvky</t>
  </si>
  <si>
    <t>Ostatní přijaté vratky transferů - fin. vypořádání minulých let</t>
  </si>
  <si>
    <t>PŘÍJMY ORJ 50 CELKEM</t>
  </si>
  <si>
    <t>ODBOR ŽIVOTNÍHO PROSTŘEDÍ</t>
  </si>
  <si>
    <t>Poplatek za vypouštění škodlivých látek do ovzduší</t>
  </si>
  <si>
    <t>Poplatek za uložení odpadů</t>
  </si>
  <si>
    <t>Odvody za odnětí zemědělské půdy</t>
  </si>
  <si>
    <t>Poplatky za odnětí pozemku z lesního půd. fondu</t>
  </si>
  <si>
    <t>Ostat. neinv. transf. ze SR - výsadba min. podílu zpev. a melior.dřevin</t>
  </si>
  <si>
    <t>Ostat. neinv. transf. ze SR - odbor. les. hosp.,zvýš.nákl. výsadbu</t>
  </si>
  <si>
    <t>Ostat. investič. přij. transfery ze SR - zprac. lesních osnov</t>
  </si>
  <si>
    <t>Neinvestiční přijaté dotace od krajů</t>
  </si>
  <si>
    <t xml:space="preserve">Příjmy z pronájmu ostat. nemovit. a jejich částí - Útulek Bulhary </t>
  </si>
  <si>
    <t>Úhrada z vydobývaného prostoru</t>
  </si>
  <si>
    <t>Přijaté neinvestiční dary - ostat. čin. k ochraně přírody a krajiny</t>
  </si>
  <si>
    <t>Přijaté nekapitálové příspěvky - náklady řízení</t>
  </si>
  <si>
    <t>PŘÍJMY ORJ 60 CELKEM</t>
  </si>
  <si>
    <t>ODBOR SPRÁVNÍCH VĚCÍ A DOPRAVY</t>
  </si>
  <si>
    <t>Příjmy za zkoušky z odborné způsobilosti (řidičská oprávnění)</t>
  </si>
  <si>
    <t>Ost. odvody z vybraných činností a služeb jinde neuvedené</t>
  </si>
  <si>
    <t>Neinvestiční přijaté transfery od obcí - veřejnopráv. sml. - přestupky</t>
  </si>
  <si>
    <t>Neinvestiční přijaté transfery od krajů - ztráta z poskyt. žákovského jízd.</t>
  </si>
  <si>
    <t>Přijaté nekapitálové příspěvky jinde nezařaz.-ostat. zál. v pozem. kom.</t>
  </si>
  <si>
    <t>Ostatní nedaňové příjmy jinde nezařazené-ostat. zál. pozem. komunik.</t>
  </si>
  <si>
    <t>Sankční poplatky-ostat. záležitosti v silniční dopravě</t>
  </si>
  <si>
    <t>Přijaté nekapitál. příspěvky a náhrady v silniční dopravě</t>
  </si>
  <si>
    <t>Sankční poplatky-ostat. záležitosti v dopravě</t>
  </si>
  <si>
    <t>Přijaté nekapitálové příspěvky jinde nezařaz.-ostat. záležitosti v dopravě</t>
  </si>
  <si>
    <t>Přijaté nekapitálové příspěvky jinde nezařaz.-čin. místní správy</t>
  </si>
  <si>
    <t>Ostatní nedaňové příjmy jinde nezařazené-činnost místní správy</t>
  </si>
  <si>
    <t>PŘÍJMY ORJ 80 CELKEM</t>
  </si>
  <si>
    <t>MĚSTSKÁ POLICIE</t>
  </si>
  <si>
    <t>Ostat. neinv. přij. transfery ze státního rozpočtu - Asistent prev. krim. II</t>
  </si>
  <si>
    <t>Neinv. příjaté dodace od obcí - veřejnoprávní smlouvy</t>
  </si>
  <si>
    <t>Příjmy z poskytovaných služeb - Ost. zál. pozemních komunikací-parkov.</t>
  </si>
  <si>
    <t>Příjmy z poskytování služeb a výrobků - Ostat. zál. pozem. komunikací</t>
  </si>
  <si>
    <t>;</t>
  </si>
  <si>
    <t>Příjmy z poskytovaných služeb -  Městská policie - PCO</t>
  </si>
  <si>
    <t>Sankční poplatky</t>
  </si>
  <si>
    <t>Příjmy z prodeje ostat. hmot. dlouhodob. majetku</t>
  </si>
  <si>
    <t>Přijaté pojistné náhrady</t>
  </si>
  <si>
    <t>Přijaté nekapitálové příspěvky jinde nezařazené-městská policie</t>
  </si>
  <si>
    <t>Ostatní činnosti - neidentifikované platby</t>
  </si>
  <si>
    <t>PŘÍJMY ORJ 90 CELKEM</t>
  </si>
  <si>
    <t>ODBOR STAVEBNÍHO ŘÁDU A OBECNÍHO ŽIVNOSTEN. ÚŘADU</t>
  </si>
  <si>
    <t>Ostatní inv.přijaté transfery ze SR</t>
  </si>
  <si>
    <t>Přijaté příspěvky na investice</t>
  </si>
  <si>
    <t>Přijaté nekapitálové příspěvky jinde nezařazené</t>
  </si>
  <si>
    <t>PŘÍJMY ORJ 100 CELKEM</t>
  </si>
  <si>
    <t>ODBOR EKONOMICKÝ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</si>
  <si>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</si>
  <si>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</si>
  <si>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</si>
  <si>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</si>
  <si>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</si>
  <si>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</si>
  <si>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Místní poplatek za komunální odpad (do r. 2011 pol. 1337)</t>
  </si>
  <si>
    <t>Místní poplatek ze psa</t>
  </si>
  <si>
    <t>Místní poplatek za lázeňský a rekreační pobyt</t>
  </si>
  <si>
    <t>Místní poplatek za užívání veřejného prostranství</t>
  </si>
  <si>
    <t>Místní poplatek za ubytovací kapacitu</t>
  </si>
  <si>
    <t>Odvod z loterií a podob. her kromě VHP</t>
  </si>
  <si>
    <t>Zrušené místní poplatky-dopl.min.let-komunální odpad</t>
  </si>
  <si>
    <t>Odvod z výherních hracích přístrojů</t>
  </si>
  <si>
    <t xml:space="preserve">Správní poplatky </t>
  </si>
  <si>
    <t>Daň z nemovitostí</t>
  </si>
  <si>
    <t>Splátky půjček od obyvatelstva</t>
  </si>
  <si>
    <t xml:space="preserve">Neinv. přijaté dotace ze SR - přísp. na výkon stát. správy </t>
  </si>
  <si>
    <t>Přijaté sankč. platby -  výher. hrací přístroje</t>
  </si>
  <si>
    <t>Sankční platby přijaté od jiných subjektů</t>
  </si>
  <si>
    <t>Sankční platby přijaté od jiných subjektů - vnitřní správa</t>
  </si>
  <si>
    <t xml:space="preserve">Přijaté nekapítálové příspěvky a náhrady </t>
  </si>
  <si>
    <t>Příjmy z úroků - § Obecné příjmy z fin. operací</t>
  </si>
  <si>
    <t>Příjmy z podílu na zisku a dividend - Tempos, a. s.</t>
  </si>
  <si>
    <t>Kursové rozdíly v příjmech</t>
  </si>
  <si>
    <t xml:space="preserve">Ostatní nedaňové příjmy j. n. </t>
  </si>
  <si>
    <t>Převody z ostatních vlastních fondů</t>
  </si>
  <si>
    <t>Neidentifikované příjmy - ostat. činnosti</t>
  </si>
  <si>
    <t>PŘÍJMY ORJ 110 CELKEM</t>
  </si>
  <si>
    <t xml:space="preserve">ODBOR MAJETKOVÝ 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</si>
  <si>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</si>
  <si>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</si>
  <si>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</si>
  <si>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</si>
  <si>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</si>
  <si>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</si>
  <si>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</si>
  <si>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Příjmy z pronájmu movitých věcí-nebytové hospodářství</t>
  </si>
  <si>
    <t>Příjmy z prodeje krátkodob. a drob. majetku - nebytové hospodářství</t>
  </si>
  <si>
    <t>Přijaté pojistné náhrady - nebytové hospodářství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</si>
  <si>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</si>
  <si>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</si>
  <si>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</si>
  <si>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</si>
  <si>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</si>
  <si>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</si>
  <si>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</si>
  <si>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</si>
  <si>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pronájmu ost.nem. - TEPLO s.r.o.</t>
  </si>
  <si>
    <t>Příjmy z pronájmu pozemků - územní rozvoj</t>
  </si>
  <si>
    <t>Ostatní  příjmy z vlastní činnosti - komunál. služby a rozvoj</t>
  </si>
  <si>
    <t>Příjmy z pronájmu pozemků</t>
  </si>
  <si>
    <t>Příjmy z pronájmu ostatních nemovitostí</t>
  </si>
  <si>
    <t>Neidentifikované příjmy - komunální služby a rozvoj</t>
  </si>
  <si>
    <t xml:space="preserve">Příjmy z prodeje pozemků </t>
  </si>
  <si>
    <t>Příjmy z prodeje ost. nemovitostí a jejich částí</t>
  </si>
  <si>
    <t>Příjmy z úroků (část)</t>
  </si>
  <si>
    <t>Neidentifikované příjmy - ostatní činnosti j.n.</t>
  </si>
  <si>
    <t>PŘÍJMY ORJ 120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</si>
  <si>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</si>
  <si>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</si>
  <si>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</si>
  <si>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</si>
  <si>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</si>
  <si>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</si>
  <si>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Změna stavu krátkodobých peněžních prostředků na BÚ</t>
  </si>
  <si>
    <t>Přijatý bankovní investiční úvěr</t>
  </si>
  <si>
    <t>Dlouhodobě přijaté půjčené prostředky</t>
  </si>
  <si>
    <t xml:space="preserve">Uhrazené splátky dlouhodobě přijatých půjček </t>
  </si>
  <si>
    <t>Nerealizované kurzové rozdíly</t>
  </si>
  <si>
    <t>Nepřevedené částky vyrovnávající schodek</t>
  </si>
  <si>
    <t>Oper. z peněž. účtů org. nemající charakter příjmů a výdajů vlád. sektoru</t>
  </si>
  <si>
    <t>FINANCOVÁNÍ CELKEM</t>
  </si>
  <si>
    <t>Třída 8 - Financování  celkem se nerozpočtuje a neúčtuje - automatizovaný výčet.</t>
  </si>
  <si>
    <t>dotace</t>
  </si>
  <si>
    <t xml:space="preserve">Kontrolní součet </t>
  </si>
  <si>
    <t>příjmy celkem + financování celkem = výdaje celkem</t>
  </si>
  <si>
    <t>Kapitálové příjmy</t>
  </si>
  <si>
    <t>Daňové příjmy</t>
  </si>
  <si>
    <t>Dotace</t>
  </si>
  <si>
    <t>Běžné příjmy</t>
  </si>
  <si>
    <t>dan</t>
  </si>
  <si>
    <t>Nedostatek zdrojů</t>
  </si>
  <si>
    <t xml:space="preserve">     Sdílené daně</t>
  </si>
  <si>
    <t xml:space="preserve">     Místní poplatky</t>
  </si>
  <si>
    <t xml:space="preserve">     Správní poplatky</t>
  </si>
  <si>
    <t xml:space="preserve">   </t>
  </si>
  <si>
    <t>Nedaňové příjmy</t>
  </si>
  <si>
    <t xml:space="preserve">     Pronájmy</t>
  </si>
  <si>
    <t xml:space="preserve">     Sankční poplatky</t>
  </si>
  <si>
    <t xml:space="preserve">Město Břeclav </t>
  </si>
  <si>
    <t xml:space="preserve">                                       ROZPOČET  VÝDAJŮ  NA  ROK  2015</t>
  </si>
  <si>
    <t xml:space="preserve">% </t>
  </si>
  <si>
    <t>čerpání</t>
  </si>
  <si>
    <t>ODBOR ŠKOLSTVÍ, KULTURY, MLÁDEŽE A SPORTU</t>
  </si>
  <si>
    <t xml:space="preserve">Cestovní ruch - Turistické informační centrum (TIC) </t>
  </si>
  <si>
    <t xml:space="preserve">Předškolní zařízení  - mateřské školy              </t>
  </si>
  <si>
    <t xml:space="preserve">Základní školy                        </t>
  </si>
  <si>
    <t>Speciální ZŠ (stacionář - projekt "Žijeme s Vámi")</t>
  </si>
  <si>
    <t>Střední odborné školy - půjčka na projekt "Němčina do škol"</t>
  </si>
  <si>
    <t xml:space="preserve">Základní umělecké školy  (ZUŠ)   </t>
  </si>
  <si>
    <t>Filmová tvorba, kina  (KINO) - dotace nájemci, platby energií a služeb</t>
  </si>
  <si>
    <t>Činnosti knihovnické - dotace ze SR (region.funkce)</t>
  </si>
  <si>
    <t xml:space="preserve">Činnosti knihovnické  (Městská knihovna-běžný provoz)            </t>
  </si>
  <si>
    <t>Činnosti knihovnické              z ÚSC</t>
  </si>
  <si>
    <t xml:space="preserve">Činnosti muzeí a galerií   (Městské muzeum -běžný provoz)    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</si>
  <si>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</si>
  <si>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</si>
  <si>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</si>
  <si>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</si>
  <si>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</si>
  <si>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>Záležitosti kultury (Svatováclavské slavnosti, Moravský den, ples aj.)</t>
  </si>
  <si>
    <t xml:space="preserve">Sportovní zařízení v majetku obce -TEREZA    </t>
  </si>
  <si>
    <t xml:space="preserve">Sportov.zaříz. v maj. obce - dotace krytý bazén, MSK, zázemí Olympia, </t>
  </si>
  <si>
    <t>Podpora sport.oddílů - dotace (HC Dyje, KRASO, IHC, TJ Lokomotiva)</t>
  </si>
  <si>
    <t xml:space="preserve">Využití vol.času dětí a mládeže, DUHOVKA aj.    </t>
  </si>
  <si>
    <t xml:space="preserve">Zájmová činnost, klub.zařízení, rekreace, sport  - dospělí </t>
  </si>
  <si>
    <t>Mezinárodní spolupráce (jinde nezařazená)</t>
  </si>
  <si>
    <t xml:space="preserve">Finanční vypořádání minulých let </t>
  </si>
  <si>
    <t>Rezerva ORJ 10</t>
  </si>
  <si>
    <t>VÝDAJE ORJ 10  CELKEM</t>
  </si>
  <si>
    <t xml:space="preserve">ODBOR ROZVOJE A SPRÁVY             </t>
  </si>
  <si>
    <t>Objemy jsou vyčísleny včetně příslušných sledovaných akcí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</si>
  <si>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</si>
  <si>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</si>
  <si>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</si>
  <si>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</si>
  <si>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</si>
  <si>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</si>
  <si>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</si>
  <si>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</si>
  <si>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Odvádění a čištění odpadních vod   (havárie)</t>
  </si>
  <si>
    <t>Úpravy vodohosp. významných a vodárenských toků</t>
  </si>
  <si>
    <t xml:space="preserve">Předškolní zařízení </t>
  </si>
  <si>
    <t>Základní školy</t>
  </si>
  <si>
    <t>Základní umělecké školy</t>
  </si>
  <si>
    <t>Kina</t>
  </si>
  <si>
    <t xml:space="preserve">Zachování a obnova kulturních památek </t>
  </si>
  <si>
    <t>Zachování a obnova kulturních památek nár. histor. povědomí</t>
  </si>
  <si>
    <t>Ostatní záležitosti kultury, církví a sděl. prostř.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</si>
  <si>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</si>
  <si>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</si>
  <si>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</si>
  <si>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</si>
  <si>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</si>
  <si>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</si>
  <si>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</si>
  <si>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</si>
  <si>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</si>
  <si>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</si>
  <si>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</si>
  <si>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</si>
  <si>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</si>
  <si>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</si>
  <si>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 xml:space="preserve">Ostat. soc. péče a pomoc ostat. skup. obyvatelstva - Prevence kriminality </t>
  </si>
  <si>
    <t>Domovy seniorů</t>
  </si>
  <si>
    <t>Azylové domy</t>
  </si>
  <si>
    <t>Bezpečnost a veřejný pořádek</t>
  </si>
  <si>
    <t xml:space="preserve">Mezinárodní spolupráce </t>
  </si>
  <si>
    <t>Vnitřní správa</t>
  </si>
  <si>
    <t>Ostat. fin. operace - úhrady sankcí jiným rozpočtům</t>
  </si>
  <si>
    <t>Finanční vypořádání minulých let (vratka dotace na Azylový dům)</t>
  </si>
  <si>
    <t>Projektová a manažerská příprava na vybrané investiční akce</t>
  </si>
  <si>
    <t>Mezisoučet</t>
  </si>
  <si>
    <t>Z toho sledované akce:</t>
  </si>
  <si>
    <t>Komunikace Fibichova</t>
  </si>
  <si>
    <t>Modernizace světel. signalizač. zařízení na I/55</t>
  </si>
  <si>
    <t>Cyklostezka Na Zahradách-Bratislavská</t>
  </si>
  <si>
    <t>IPRM Valtická-kamerový systém</t>
  </si>
  <si>
    <t>Břeclav bez bariér II. etapa</t>
  </si>
  <si>
    <t>Bezpečný přechod</t>
  </si>
  <si>
    <t>Chodník a veř. osv. Agrotex BV-OCTesco</t>
  </si>
  <si>
    <t>Cyklostezka cukrovar-městská část Poštorná</t>
  </si>
  <si>
    <t>Předláždění J. Palacha, úpr. pergol</t>
  </si>
  <si>
    <t>Revit. sídl. J. Palacha - I. etapa</t>
  </si>
  <si>
    <t>Parkoviště Fintajslova</t>
  </si>
  <si>
    <t>IPRM Valtická-regenerace chodníků</t>
  </si>
  <si>
    <t>Revit. sídl. J. Palacha - III. etapa</t>
  </si>
  <si>
    <t>Regenerace sídliště Slovácká, et. III. B</t>
  </si>
  <si>
    <t>MŠ U Splavu - přírodní zahrada</t>
  </si>
  <si>
    <t>MŠ Dukelských hrdinů - zateplení objektu</t>
  </si>
  <si>
    <t>ZUŠ Břeclav - zateplení objektu</t>
  </si>
  <si>
    <t>Dětské dopravní hřiště - II. etapa</t>
  </si>
  <si>
    <t>Obnova veřej. osvětlení Veslařská - Haškova</t>
  </si>
  <si>
    <t>IOP - nový územní plán</t>
  </si>
  <si>
    <t>Přeshranič. spolupráce - Systém protipovodňových opatření</t>
  </si>
  <si>
    <t>Zlepšení stavu přír. a krajiny - Revital. lokality Podzámčí a Zámecká louka</t>
  </si>
  <si>
    <t>Zlepšení stavu přír. a krajiny - Výsadba dřevin lokalita Rytopeky</t>
  </si>
  <si>
    <t>Sport. a odpočink. plochy v ar. cukrovaru</t>
  </si>
  <si>
    <t>Prev. kriminality-Bezpeč. Břeclav - Měst. kamer. dohlížecí systém 2014</t>
  </si>
  <si>
    <t>Městská policie - zlepš. tepel. tech. vlastností budovy</t>
  </si>
  <si>
    <t>MěÚ - OSVD - zateplení objektu</t>
  </si>
  <si>
    <t>Sledované akce celkem</t>
  </si>
  <si>
    <t xml:space="preserve">          z toho dotace se SR</t>
  </si>
  <si>
    <t>VÝDAJE ORJ 20 CELKEM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</si>
  <si>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</si>
  <si>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</si>
  <si>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</si>
  <si>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</si>
  <si>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</si>
  <si>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</si>
  <si>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</si>
  <si>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</si>
  <si>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</si>
  <si>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</si>
  <si>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</si>
  <si>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</si>
  <si>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</si>
  <si>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>VÝDAJE ORJ 30 + 31  CELKEM</t>
  </si>
  <si>
    <t xml:space="preserve">Prevence před drogami              </t>
  </si>
  <si>
    <t>Ostatní činnost ve zdravotnictví</t>
  </si>
  <si>
    <t>Dávky a odškodnění válečným veteránům a perzek. osobám</t>
  </si>
  <si>
    <t>Odborné sociál. poradenství - DS Břeclav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</si>
  <si>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</si>
  <si>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</si>
  <si>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</si>
  <si>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</si>
  <si>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</si>
  <si>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</si>
  <si>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</si>
  <si>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Denní stacionáře a centra denních služeb</t>
  </si>
  <si>
    <t xml:space="preserve">Domov seniorů Břeclav </t>
  </si>
  <si>
    <t>Remedia Plus - Domov se zvláštním režimem</t>
  </si>
  <si>
    <t>Remedia Plus - Respitní péče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</si>
  <si>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</si>
  <si>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</si>
  <si>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</si>
  <si>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</si>
  <si>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</si>
  <si>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</si>
  <si>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</si>
  <si>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</si>
  <si>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</si>
  <si>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</si>
  <si>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</si>
  <si>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</si>
  <si>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</si>
  <si>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</si>
  <si>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</si>
  <si>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</si>
  <si>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</si>
  <si>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VÝDAJE ORJ 60 CELKEM</t>
  </si>
  <si>
    <t>Záležitosti pozem. komunikací j. n. - BESIP</t>
  </si>
  <si>
    <t>Provoz veřejné silniční dopravy - MHD, IDS JMK, ztráty žák. jízdného</t>
  </si>
  <si>
    <t>Ostatní záležitosti v dopravě</t>
  </si>
  <si>
    <t>Provoz vnitrozemské plavby (Břeclav-Pohansko-Janohrad)</t>
  </si>
  <si>
    <t xml:space="preserve">Činnost místní správy - zálohy </t>
  </si>
  <si>
    <t>Finanční vypořádání minulých let</t>
  </si>
  <si>
    <t>Ostatní činnosti j. n.</t>
  </si>
  <si>
    <t>VÝDAJE ORJ 80 CELKEM</t>
  </si>
  <si>
    <t>Prevence kriminality - projekty APK II,Domovník,SAB,MKDS</t>
  </si>
  <si>
    <t xml:space="preserve">Bezpečnost a veřejný pořádek </t>
  </si>
  <si>
    <t xml:space="preserve">Ostatní činnosti j. n. - ostatní neinv. výdaje j. n. </t>
  </si>
  <si>
    <t>VÝDAJE ORJ  90 CELKEM</t>
  </si>
  <si>
    <t>Stavební úřad</t>
  </si>
  <si>
    <t>Činnost místní správy</t>
  </si>
  <si>
    <t>VÝDAJE ORJ 100 CELKEM</t>
  </si>
  <si>
    <t>Vnitřní správa - poskyt. záloha hlavní pokladně (k poslednímu dni roku =  0)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</si>
  <si>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</si>
  <si>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</si>
  <si>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</si>
  <si>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</si>
  <si>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</si>
  <si>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</si>
  <si>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Pitná voda (opravy a udržování,nákup ost. služeb)</t>
  </si>
  <si>
    <t>Odvádění a čištění odpadních vod a nakl. s kaly</t>
  </si>
  <si>
    <t>Bytové hospodářství - "BYT 2000"+náhrady za byt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</si>
  <si>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</si>
  <si>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</si>
  <si>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</si>
  <si>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</si>
  <si>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</si>
  <si>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</si>
  <si>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Prevence kriminality</t>
  </si>
  <si>
    <t>Ostatní činnosti jinde nezařazené</t>
  </si>
  <si>
    <t>VÝDAJE ORJ 120  CELKEM</t>
  </si>
  <si>
    <t>CELKEM VÝDAJE MĚSTA</t>
  </si>
  <si>
    <t xml:space="preserve"> v tis. Kč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</si>
  <si>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</si>
  <si>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</si>
  <si>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</si>
  <si>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</si>
  <si>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</si>
  <si>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</si>
  <si>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</si>
  <si>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</si>
  <si>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Navýšení rozpočtu výdajů -úprava závazného ukazatele z JMK-souhrnný dotační vztah</t>
  </si>
  <si>
    <t>Remedia Plus, o.p.s., (RM 5 - 28.1.2015)</t>
  </si>
  <si>
    <t>050 OSV</t>
  </si>
  <si>
    <t>Stav k 28. 2. 2011</t>
  </si>
  <si>
    <t>Revitalizace interiérů chodeb MěÚ (RM 6A -18.2.2015)</t>
  </si>
  <si>
    <t>030 OKT</t>
  </si>
  <si>
    <t>Prevence kriminality - projekt "Domovníci" - předfinancování</t>
  </si>
  <si>
    <t>090 MP</t>
  </si>
  <si>
    <t>Stav k 31.3.2015</t>
  </si>
  <si>
    <t>Spolek neslyšících Břeclav-Soc. aktivizační služby pro seniory a os. se sluch. postižením</t>
  </si>
  <si>
    <t>Kompakt spol. s r.o. - Smlouva o prodeji reklamní plochy na sociální vůz</t>
  </si>
  <si>
    <t>Oprava vstupní brány na dvůr městské policie</t>
  </si>
  <si>
    <t xml:space="preserve">MŠ Na Valtické 727 - úhrada ÚZSVM-bezesmluvní užívání pozemku (RM 7 - 4.3.2015)  </t>
  </si>
  <si>
    <t>010 OŠKMS</t>
  </si>
  <si>
    <t>Propagace města Břeclavi v expozici Historického poštovního vozu (RM 8 - 18.3.2015)</t>
  </si>
  <si>
    <t>Parkoviště Fintajslova (RM 9 1.4.2015)</t>
  </si>
  <si>
    <t>020 ORS</t>
  </si>
  <si>
    <t>MKDS Valtická - vícepráce (RM 9 - 1.4.2015)</t>
  </si>
  <si>
    <t>Rekonstrukce kancelářského bloku Domu školství (ZM 2 - 22.12.2014)</t>
  </si>
  <si>
    <t>120 OM</t>
  </si>
  <si>
    <t>Oprava radiokomunikačního stožáru</t>
  </si>
  <si>
    <t>Mzdy a související výdaje na 2. technika - systém parkování</t>
  </si>
  <si>
    <t>Prevence kriminality - projekt "Senior akademie  bezpečí II" (SAB II) - předfinancování</t>
  </si>
  <si>
    <t>Stav k 30.4.2015</t>
  </si>
  <si>
    <t>Měst. knihovna na akci "Virtuální univerzita třetího věku"-setkání studentů regionu-záštita starosty</t>
  </si>
  <si>
    <t>Lodní doprava  (§2143 - Cestovní ruch) - RM 10 - 15.4.2015</t>
  </si>
  <si>
    <t>Stav k 31.5.2015 (schválené a provedené změny R)</t>
  </si>
  <si>
    <t>Olympie Břeclav - pořízení žacího traktoru (RM 14 - 10.6.2015)</t>
  </si>
  <si>
    <t xml:space="preserve">Obec Lednice - Lávka u Janohradu - dar </t>
  </si>
  <si>
    <t>Darovací smlouvy 36/2015 - 9,7 tis. a 37/2015 - 8 tis. pro NNO (RM 14 - 10.6.2015)</t>
  </si>
  <si>
    <t>Stav k 10.6.2015</t>
  </si>
  <si>
    <t>Převod prostř. MMG - mzdy 2 pracovnic kultury (ZM 5)</t>
  </si>
  <si>
    <t xml:space="preserve">Převod prostř. MMG - dokrytí mezd vč. odvodů </t>
  </si>
  <si>
    <t>Stav včetně změn rozpočtu do RM 15 - 24.6.2015</t>
  </si>
  <si>
    <t>Dosud neprovedené změny rozpočtu</t>
  </si>
  <si>
    <t>Projekt "Rajská Břeclav II. ročník"</t>
  </si>
  <si>
    <r>
      <t xml:space="preserve">VO U Rybníka - RM 13 - 27.5.2015                                         </t>
    </r>
    <r>
      <rPr>
        <b/>
        <sz val="10"/>
        <rFont val="Arial"/>
        <family val="2"/>
      </rPr>
      <t xml:space="preserve"> (bude z rezervy ORS)</t>
    </r>
  </si>
  <si>
    <t>"Skatepark Na Valtické, II. etapa"- z grantového řízení Oranžové hřiště - předfinancování OEK</t>
  </si>
  <si>
    <t>ZAPOJENÍ PROSTŘEDKŮ TŘ. 8 - FINANCOVÁNÍ (pol. 8115 u ORJ 110 OEK)</t>
  </si>
  <si>
    <t xml:space="preserve">   -   (v tis. Kč)</t>
  </si>
  <si>
    <t xml:space="preserve"> +   (v tis. Kč)</t>
  </si>
  <si>
    <t>Poznámka</t>
  </si>
  <si>
    <t xml:space="preserve">Schválený rozpočet 2015 - změna stavu peněž. prostř. na bank. účtech - pokrytí splátek úvěrů </t>
  </si>
  <si>
    <t>1.</t>
  </si>
  <si>
    <t>Nedofinancované akce r. 2014</t>
  </si>
  <si>
    <t>IPRM Valtická - kamerový systém (č. akce 1045)</t>
  </si>
  <si>
    <t>IPRM Valtická - chodníky (č. akce 1111)</t>
  </si>
  <si>
    <t>Cyklostezka Bratislavská-Na Zahradách</t>
  </si>
  <si>
    <t>MŠ Dukelských hrdinů (č. akce 1084)</t>
  </si>
  <si>
    <t>Projektová a manažerská příprava na investiční akce</t>
  </si>
  <si>
    <t>MKDS 2014 (č. akce 1097)</t>
  </si>
  <si>
    <t>2.</t>
  </si>
  <si>
    <t>OSVD - oprava střechy</t>
  </si>
  <si>
    <t>MěÚ - revitalizace chodeb</t>
  </si>
  <si>
    <t>OPLHZZ - Good Governance (č. akce 1067)</t>
  </si>
  <si>
    <t>OPLZZ - Projekt C2 Standardizace služeb (č. akce 1096)</t>
  </si>
  <si>
    <t>Nevyčerpané prostředky z roku 2014 - účelové prostř. jako přísp. na výkon pěstounské péče</t>
  </si>
  <si>
    <t>Finanční vypořádání za rok 2014 - odvod nevyčerpaných účel. prostř. na volby</t>
  </si>
  <si>
    <t>3.</t>
  </si>
  <si>
    <t xml:space="preserve">Výkup parkoviště </t>
  </si>
  <si>
    <t>Stav k 28.2.2015</t>
  </si>
  <si>
    <t>Prevence kriminality - rozšíření MKDS 2015</t>
  </si>
  <si>
    <t>Nákup a instalace 2 ks parkovacích automatů</t>
  </si>
  <si>
    <t>4.</t>
  </si>
  <si>
    <t>Vyúčtovaný nedoplatek za teplo, který vznikl v důsledku financování energií na budově Kupkova 3 (Tereza)</t>
  </si>
  <si>
    <t>5.</t>
  </si>
  <si>
    <t>6.</t>
  </si>
  <si>
    <t>Zrušení rozpočtu příjmů - dotace na zametací stroj - inkasováno v r. 2014</t>
  </si>
  <si>
    <t>Břeclav bez bariér II. et.-ul. Skopalíkova x Na Zvolenci (RM 9 - 1.4.2015)</t>
  </si>
  <si>
    <t>Regenerace panelového sídliště Slovácká - et. III.B (schváleno v ZM 2 - 22.12.2014)</t>
  </si>
  <si>
    <t>DS Břeclav - investiční příspěvek na nákup konvektomatu</t>
  </si>
  <si>
    <t>Zvýšení tř. 8 - financování -  vratka z akce č. 1075000000 Přírodní zahrada U Splavu</t>
  </si>
  <si>
    <t>Zapojení tř. 8 - doplatek provozu veřejné silniční dopravy MHD za rok 2014</t>
  </si>
  <si>
    <t>080 OSVD</t>
  </si>
  <si>
    <t>Stav k 31.5.2015</t>
  </si>
  <si>
    <t>Snížení rozp. tř. 8 - dokrytí akce Přírodní zahrada MŠ U Splavu</t>
  </si>
  <si>
    <t>Snížení rozp. tř. 8 - dokrytí akce Zámecká věž</t>
  </si>
  <si>
    <t>Zvýšení tř. 8 - financování -  Akce Reg. panel. sídliště Slovácká-et. III. B - rozdíl z vysoutěženého stavu prací</t>
  </si>
  <si>
    <t>Zvýšení tř. 8 - financování -  Akce Přestupní terminál IDS - Zvýšení podílu ROP Jihovýchod</t>
  </si>
  <si>
    <t>Snížení tř. 8 - fin. - Akce 1046 MŠ Kpt. Nálepky,1047 MŠ Na Valtické,1048 ZŠ Kupkova,1083 MŠ Slovácká</t>
  </si>
  <si>
    <t>Zvýšení tř. 8 - financování - Akce Ul. Skopalíkova-Na Zvolenci-levá strana (zvýšení podílu SFDI)</t>
  </si>
  <si>
    <t xml:space="preserve"> </t>
  </si>
  <si>
    <r>
      <t>RM 5:</t>
    </r>
    <r>
      <rPr>
        <b/>
        <sz val="10"/>
        <color indexed="8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</si>
  <si>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Částka 6 287,5 tis. Kč </t>
    </r>
    <r>
      <rPr>
        <sz val="10"/>
        <color indexed="8"/>
        <rFont val="Arial"/>
        <family val="2"/>
      </rPr>
      <t xml:space="preserve">(Bezpečný přechod - 7 tis., Předláždění ul. J. Palacha 3 038,3 tis., Dět. doprav. hřiště II. et. 332 tis.-podíl JMK, Dět. dopr. hřiště II. et. - vlast. podíl 172 tis., </t>
    </r>
  </si>
  <si>
    <t xml:space="preserve">    Výsadba dřevin v lokalitě Rytopeky - násled. péče 1 tis., Mendlova-opr. chodníků 1 210,3 tis., Tyršův sad - opr. chodníků 1 279,8 tis., Obránců míru - opr. kanaliz. 247,1 tis. Kč</t>
  </si>
  <si>
    <t>Pasport vybraných rozvahových a výsledovkových položek - HODNOCENÍ - rok 2015</t>
  </si>
  <si>
    <t>Příloha č.7 - Pravidla vztahů Města Břeclavi k PO</t>
  </si>
  <si>
    <t xml:space="preserve">Příspěvková organizace :   </t>
  </si>
  <si>
    <t>Domov seniorů Břeclav, p.o.</t>
  </si>
  <si>
    <t>v  tisicích Kč, bez des.míst</t>
  </si>
  <si>
    <t>měsíc</t>
  </si>
  <si>
    <t>r.2015</t>
  </si>
  <si>
    <t>Plnění</t>
  </si>
  <si>
    <t>řádek</t>
  </si>
  <si>
    <t>r.2000</t>
  </si>
  <si>
    <t>r.2001</t>
  </si>
  <si>
    <t>účet</t>
  </si>
  <si>
    <t>r.2011</t>
  </si>
  <si>
    <t>R.2012</t>
  </si>
  <si>
    <t>R.2013</t>
  </si>
  <si>
    <t>R.2014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</si>
  <si>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</si>
  <si>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</si>
  <si>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</si>
  <si>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</si>
  <si>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</si>
  <si>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</si>
  <si>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</si>
  <si>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</si>
  <si>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</si>
  <si>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</si>
  <si>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</si>
  <si>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</si>
  <si>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</si>
  <si>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roční v %</t>
  </si>
  <si>
    <t>Počet pracovníků- fyzický stav</t>
  </si>
  <si>
    <t>x</t>
  </si>
  <si>
    <t>Počet pracovníků- přepočtený stav</t>
  </si>
  <si>
    <t>Dlouhodobý hmotný majetek (DHM)</t>
  </si>
  <si>
    <t>A II, sl.1</t>
  </si>
  <si>
    <t>02x</t>
  </si>
  <si>
    <t>Oprávky k DHM</t>
  </si>
  <si>
    <t>A II, sl.2</t>
  </si>
  <si>
    <t>08x</t>
  </si>
  <si>
    <t>Zásoby</t>
  </si>
  <si>
    <t>B I, sl.1</t>
  </si>
  <si>
    <t>1xx</t>
  </si>
  <si>
    <t>Pohledávky</t>
  </si>
  <si>
    <t>A IV+B II, sl.1</t>
  </si>
  <si>
    <t>Finanční majetek</t>
  </si>
  <si>
    <t>B IV, sl.1</t>
  </si>
  <si>
    <t>2xx</t>
  </si>
  <si>
    <t>AKTIVA CELKEM</t>
  </si>
  <si>
    <t>Jmění</t>
  </si>
  <si>
    <t>C I, sl.1</t>
  </si>
  <si>
    <t>Fondy</t>
  </si>
  <si>
    <t>C II, sl.1</t>
  </si>
  <si>
    <t>41x</t>
  </si>
  <si>
    <t>Dlouhodobé závazky</t>
  </si>
  <si>
    <t>D III, sl.1</t>
  </si>
  <si>
    <t>Krátkodobé závazky</t>
  </si>
  <si>
    <t>D IV, sl.1</t>
  </si>
  <si>
    <t>Bankovní úvěry</t>
  </si>
  <si>
    <t>D III.1+D IV.1</t>
  </si>
  <si>
    <t>Dotace a výpomoci celkem</t>
  </si>
  <si>
    <t>IV.</t>
  </si>
  <si>
    <t xml:space="preserve">      z toho z rozpočtu ÚSC - investiční</t>
  </si>
  <si>
    <t>xxx</t>
  </si>
  <si>
    <t xml:space="preserve">      z toho z rozpočtu ÚSC - provozní</t>
  </si>
  <si>
    <t>Spotřeba materiálu</t>
  </si>
  <si>
    <t>A I,ř.1</t>
  </si>
  <si>
    <t>Spotřeba energií</t>
  </si>
  <si>
    <t>A I, ř.2</t>
  </si>
  <si>
    <t>Prodané zboží</t>
  </si>
  <si>
    <t>A I, ř.4</t>
  </si>
  <si>
    <t>Opravy a udržování</t>
  </si>
  <si>
    <t>A I, ř.5</t>
  </si>
  <si>
    <t>Ostatní služby</t>
  </si>
  <si>
    <t>A I, ř.8</t>
  </si>
  <si>
    <t xml:space="preserve">Mzdové náklady </t>
  </si>
  <si>
    <t>A I, ř.9</t>
  </si>
  <si>
    <t>Zákonné a ostatní odvody</t>
  </si>
  <si>
    <t>A I, ř.11-14</t>
  </si>
  <si>
    <t>524-8</t>
  </si>
  <si>
    <t>Odpis pohledávek</t>
  </si>
  <si>
    <t>A I, ř.31</t>
  </si>
  <si>
    <t>Odpisy majetku</t>
  </si>
  <si>
    <t>A I, ř.25</t>
  </si>
  <si>
    <t>Ostatní náklady</t>
  </si>
  <si>
    <t>5xx</t>
  </si>
  <si>
    <t xml:space="preserve">Náklady celkem </t>
  </si>
  <si>
    <t>A I+A II+A III</t>
  </si>
  <si>
    <t>Tržby za vlastní výrobky</t>
  </si>
  <si>
    <t>B I, ř.1</t>
  </si>
  <si>
    <t>Tržby z prodeje služeb</t>
  </si>
  <si>
    <t>B I, ř.2</t>
  </si>
  <si>
    <t>Tržby za prodané zboží</t>
  </si>
  <si>
    <t>B I, ř.4</t>
  </si>
  <si>
    <t>Provozní dotace</t>
  </si>
  <si>
    <t>B IV</t>
  </si>
  <si>
    <t>67x</t>
  </si>
  <si>
    <t>Ostatní výnosy</t>
  </si>
  <si>
    <t>6xx</t>
  </si>
  <si>
    <t>Výnosy celkem (ÚT 6)</t>
  </si>
  <si>
    <t>B I+B II+B IV</t>
  </si>
  <si>
    <t>Výnosy bez dotací</t>
  </si>
  <si>
    <t>Hospodářský výsledek</t>
  </si>
  <si>
    <t>VI.</t>
  </si>
  <si>
    <t>Modifikovaný HV</t>
  </si>
  <si>
    <t>Komentář: Provozní dotace ve výši 1 000 tis. Kč proúčtování účelově vázaného příspěvku na pokrytí mzdových nákladů (rada města 3 ze dne 22.12.2014)</t>
  </si>
  <si>
    <t>Pasport vybraných rozvahových a výsledovkových položek</t>
  </si>
  <si>
    <t>Rozpočet na rok 2015</t>
  </si>
  <si>
    <t xml:space="preserve"> Tereza Břeclav</t>
  </si>
  <si>
    <t>Dlouhodobý hm.majetek (DHIM)</t>
  </si>
  <si>
    <t>Oprávky k DHIM</t>
  </si>
  <si>
    <t>-12089</t>
  </si>
  <si>
    <t>-14643</t>
  </si>
  <si>
    <t>Dlouhodobý finanční majetek</t>
  </si>
  <si>
    <t>Úhrn aktiv</t>
  </si>
  <si>
    <t>Majetkové fondy</t>
  </si>
  <si>
    <t>Peněžní fondy</t>
  </si>
  <si>
    <t>Bankovní výpomoci a půjčky</t>
  </si>
  <si>
    <t>Rekonstrukce hlediště</t>
  </si>
  <si>
    <t>Zákonné a ost. odvody</t>
  </si>
  <si>
    <t xml:space="preserve"> 10 - 13</t>
  </si>
  <si>
    <t>Ostátní náklady</t>
  </si>
  <si>
    <t>Náklady celkem (ÚT 5)</t>
  </si>
  <si>
    <t xml:space="preserve"> 59-57</t>
  </si>
  <si>
    <t>Městská knihovna Břeclav</t>
  </si>
  <si>
    <t>r.2012</t>
  </si>
  <si>
    <t>r.2013</t>
  </si>
  <si>
    <t>r.2014</t>
  </si>
  <si>
    <t>Fyzický stav pracovníků</t>
  </si>
  <si>
    <t>Přepočtený stav pracovníků</t>
  </si>
  <si>
    <t>Dlouhodobý hmotný majetek</t>
  </si>
  <si>
    <t>A II, sl. 1</t>
  </si>
  <si>
    <t>A II, sl. 2</t>
  </si>
  <si>
    <t>B I, sl. 1</t>
  </si>
  <si>
    <t>A IV+ B II, sl. 1</t>
  </si>
  <si>
    <t>B IV, sl. 1</t>
  </si>
  <si>
    <t>JMĚNÍ</t>
  </si>
  <si>
    <t>C I, sl. 1</t>
  </si>
  <si>
    <t>FONDY</t>
  </si>
  <si>
    <t>C II, sl. 1</t>
  </si>
  <si>
    <t>D II, sl. 1</t>
  </si>
  <si>
    <t>D III, sl. 1</t>
  </si>
  <si>
    <t>D III 1+D IV 1, sl. 1</t>
  </si>
  <si>
    <t>SYU 501</t>
  </si>
  <si>
    <t>A I, ř. 1</t>
  </si>
  <si>
    <t>SYU 502</t>
  </si>
  <si>
    <t>A I, ř. 2</t>
  </si>
  <si>
    <t>SYU 504</t>
  </si>
  <si>
    <t>A I, ř. 4</t>
  </si>
  <si>
    <t>SYU 511</t>
  </si>
  <si>
    <t>A I, ř. 8</t>
  </si>
  <si>
    <t>SYU 518</t>
  </si>
  <si>
    <t>A I, ř. 12</t>
  </si>
  <si>
    <t>SYU 521</t>
  </si>
  <si>
    <t>A I, ř. 13</t>
  </si>
  <si>
    <t>SYU 524-527</t>
  </si>
  <si>
    <t>A I, ř. 14-16</t>
  </si>
  <si>
    <t>SYU 557</t>
  </si>
  <si>
    <t>A I, ř. 34</t>
  </si>
  <si>
    <t>Náklady z drobného DM</t>
  </si>
  <si>
    <t>SYU 558</t>
  </si>
  <si>
    <t>A I, ř. 35</t>
  </si>
  <si>
    <t>SYU 551</t>
  </si>
  <si>
    <t>A I, ř. 28</t>
  </si>
  <si>
    <t>NÁKLADY CELKEM</t>
  </si>
  <si>
    <t>A I - A V</t>
  </si>
  <si>
    <t xml:space="preserve">Výnosy z prodeje vlastních výrobků </t>
  </si>
  <si>
    <t>SYU 601</t>
  </si>
  <si>
    <t>B I, ř. 1</t>
  </si>
  <si>
    <t>Výnosy z prodeje služeb</t>
  </si>
  <si>
    <t>SYU 602</t>
  </si>
  <si>
    <t>B I, ř. 2</t>
  </si>
  <si>
    <t>Výnosy z prodeje zboží</t>
  </si>
  <si>
    <t>SYU604</t>
  </si>
  <si>
    <t>B I, ř. 4</t>
  </si>
  <si>
    <t>VÝNOSY CELKEM</t>
  </si>
  <si>
    <t>B I - B V</t>
  </si>
  <si>
    <t>(B I-B V) - (A I-A V)</t>
  </si>
  <si>
    <t>Modifikovaný hospodářský výsledek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</si>
</sst>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%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6"/>
      <name val="Times New Roman CE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Times New Roman CE"/>
      <family val="1"/>
    </font>
    <font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2"/>
      <name val="Arial CE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2"/>
      <color indexed="22"/>
      <name val="Arial CE"/>
      <family val="2"/>
    </font>
    <font>
      <sz val="10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sz val="10"/>
      <name val="Arial Narrow"/>
      <family val="2"/>
    </font>
    <font>
      <i/>
      <sz val="10"/>
      <name val="Arial CE"/>
      <family val="2"/>
    </font>
    <font>
      <i/>
      <sz val="11"/>
      <name val="Arial CE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20"/>
      <name val="Arial Narrow"/>
      <family val="2"/>
    </font>
    <font>
      <sz val="14"/>
      <name val="Arial Narrow"/>
      <family val="2"/>
    </font>
    <font>
      <i/>
      <sz val="10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/>
      <bottom style="medium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23" borderId="6" applyNumberFormat="0" applyFont="0" applyAlignment="0" applyProtection="0"/>
    <xf numFmtId="9" fontId="56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7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0" fillId="0" borderId="19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4" fontId="4" fillId="0" borderId="22" xfId="0" applyNumberFormat="1" applyFont="1" applyBorder="1" applyAlignment="1">
      <alignment/>
    </xf>
    <xf numFmtId="4" fontId="0" fillId="0" borderId="23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4" fontId="3" fillId="0" borderId="2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/>
    </xf>
    <xf numFmtId="4" fontId="4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4" fillId="0" borderId="28" xfId="0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0" fontId="0" fillId="0" borderId="29" xfId="0" applyBorder="1" applyAlignment="1">
      <alignment/>
    </xf>
    <xf numFmtId="4" fontId="4" fillId="0" borderId="25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4" fillId="0" borderId="31" xfId="0" applyFont="1" applyBorder="1" applyAlignment="1">
      <alignment/>
    </xf>
    <xf numFmtId="4" fontId="4" fillId="0" borderId="32" xfId="0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11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4" xfId="0" applyFont="1" applyFill="1" applyBorder="1" applyAlignment="1">
      <alignment/>
    </xf>
    <xf numFmtId="4" fontId="9" fillId="0" borderId="34" xfId="0" applyNumberFormat="1" applyFont="1" applyFill="1" applyBorder="1" applyAlignment="1">
      <alignment/>
    </xf>
    <xf numFmtId="0" fontId="9" fillId="0" borderId="35" xfId="0" applyFont="1" applyFill="1" applyBorder="1" applyAlignment="1">
      <alignment/>
    </xf>
    <xf numFmtId="4" fontId="9" fillId="0" borderId="35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9" fillId="0" borderId="18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4" fontId="9" fillId="0" borderId="37" xfId="0" applyNumberFormat="1" applyFont="1" applyFill="1" applyBorder="1" applyAlignment="1">
      <alignment/>
    </xf>
    <xf numFmtId="0" fontId="9" fillId="0" borderId="38" xfId="0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4" fontId="6" fillId="0" borderId="39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6" fillId="0" borderId="15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right"/>
    </xf>
    <xf numFmtId="0" fontId="9" fillId="0" borderId="35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0" fontId="9" fillId="0" borderId="34" xfId="0" applyFont="1" applyFill="1" applyBorder="1" applyAlignment="1">
      <alignment horizontal="right"/>
    </xf>
    <xf numFmtId="0" fontId="9" fillId="0" borderId="34" xfId="0" applyFont="1" applyFill="1" applyBorder="1" applyAlignment="1">
      <alignment/>
    </xf>
    <xf numFmtId="0" fontId="9" fillId="0" borderId="18" xfId="46" applyFont="1" applyFill="1" applyBorder="1" applyAlignment="1">
      <alignment horizontal="right"/>
      <protection/>
    </xf>
    <xf numFmtId="0" fontId="9" fillId="0" borderId="35" xfId="46" applyFont="1" applyFill="1" applyBorder="1" applyAlignment="1">
      <alignment horizontal="right"/>
      <protection/>
    </xf>
    <xf numFmtId="0" fontId="9" fillId="0" borderId="35" xfId="0" applyFont="1" applyFill="1" applyBorder="1" applyAlignment="1">
      <alignment horizontal="right"/>
    </xf>
    <xf numFmtId="0" fontId="9" fillId="0" borderId="34" xfId="0" applyFont="1" applyFill="1" applyBorder="1" applyAlignment="1">
      <alignment/>
    </xf>
    <xf numFmtId="0" fontId="9" fillId="0" borderId="35" xfId="46" applyFont="1" applyFill="1" applyBorder="1" applyAlignment="1">
      <alignment horizontal="left"/>
      <protection/>
    </xf>
    <xf numFmtId="0" fontId="9" fillId="0" borderId="37" xfId="46" applyFont="1" applyFill="1" applyBorder="1" applyAlignment="1">
      <alignment horizontal="right"/>
      <protection/>
    </xf>
    <xf numFmtId="0" fontId="9" fillId="0" borderId="36" xfId="46" applyFont="1" applyFill="1" applyBorder="1" applyAlignment="1">
      <alignment horizontal="right"/>
      <protection/>
    </xf>
    <xf numFmtId="0" fontId="9" fillId="0" borderId="38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4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9" fillId="0" borderId="41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4" fontId="14" fillId="0" borderId="34" xfId="0" applyNumberFormat="1" applyFont="1" applyFill="1" applyBorder="1" applyAlignment="1">
      <alignment/>
    </xf>
    <xf numFmtId="4" fontId="9" fillId="0" borderId="34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4" fontId="9" fillId="0" borderId="42" xfId="0" applyNumberFormat="1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4" fontId="6" fillId="0" borderId="43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35" xfId="0" applyNumberFormat="1" applyFont="1" applyFill="1" applyBorder="1" applyAlignment="1">
      <alignment/>
    </xf>
    <xf numFmtId="4" fontId="9" fillId="0" borderId="34" xfId="0" applyNumberFormat="1" applyFont="1" applyFill="1" applyBorder="1" applyAlignment="1">
      <alignment/>
    </xf>
    <xf numFmtId="4" fontId="9" fillId="0" borderId="35" xfId="0" applyNumberFormat="1" applyFont="1" applyFill="1" applyBorder="1" applyAlignment="1" applyProtection="1">
      <alignment horizontal="right"/>
      <protection locked="0"/>
    </xf>
    <xf numFmtId="4" fontId="9" fillId="0" borderId="35" xfId="0" applyNumberFormat="1" applyFont="1" applyFill="1" applyBorder="1" applyAlignment="1" applyProtection="1">
      <alignment/>
      <protection locked="0"/>
    </xf>
    <xf numFmtId="0" fontId="6" fillId="0" borderId="35" xfId="0" applyFont="1" applyFill="1" applyBorder="1" applyAlignment="1">
      <alignment/>
    </xf>
    <xf numFmtId="0" fontId="6" fillId="0" borderId="35" xfId="0" applyFont="1" applyFill="1" applyBorder="1" applyAlignment="1">
      <alignment horizontal="center"/>
    </xf>
    <xf numFmtId="4" fontId="9" fillId="0" borderId="35" xfId="0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4" fontId="6" fillId="0" borderId="42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35" xfId="0" applyNumberFormat="1" applyFont="1" applyFill="1" applyBorder="1" applyAlignment="1">
      <alignment horizontal="right"/>
    </xf>
    <xf numFmtId="0" fontId="9" fillId="0" borderId="44" xfId="0" applyFont="1" applyFill="1" applyBorder="1" applyAlignment="1">
      <alignment/>
    </xf>
    <xf numFmtId="4" fontId="9" fillId="0" borderId="44" xfId="0" applyNumberFormat="1" applyFont="1" applyFill="1" applyBorder="1" applyAlignment="1">
      <alignment/>
    </xf>
    <xf numFmtId="0" fontId="6" fillId="0" borderId="39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/>
    </xf>
    <xf numFmtId="4" fontId="6" fillId="0" borderId="32" xfId="0" applyNumberFormat="1" applyFont="1" applyFill="1" applyBorder="1" applyAlignment="1">
      <alignment horizontal="left" vertical="center"/>
    </xf>
    <xf numFmtId="4" fontId="6" fillId="0" borderId="4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/>
    </xf>
    <xf numFmtId="4" fontId="6" fillId="0" borderId="35" xfId="0" applyNumberFormat="1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4" fontId="9" fillId="0" borderId="35" xfId="0" applyNumberFormat="1" applyFont="1" applyFill="1" applyBorder="1" applyAlignment="1">
      <alignment horizontal="right"/>
    </xf>
    <xf numFmtId="0" fontId="9" fillId="0" borderId="37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4" fontId="73" fillId="0" borderId="0" xfId="0" applyNumberFormat="1" applyFont="1" applyFill="1" applyBorder="1" applyAlignment="1">
      <alignment/>
    </xf>
    <xf numFmtId="4" fontId="74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0" fontId="6" fillId="0" borderId="3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4" xfId="0" applyFont="1" applyFill="1" applyBorder="1" applyAlignment="1">
      <alignment/>
    </xf>
    <xf numFmtId="4" fontId="9" fillId="0" borderId="41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4" fontId="16" fillId="0" borderId="35" xfId="0" applyNumberFormat="1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38" xfId="0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9" fillId="0" borderId="40" xfId="0" applyFont="1" applyFill="1" applyBorder="1" applyAlignment="1">
      <alignment horizontal="center"/>
    </xf>
    <xf numFmtId="0" fontId="6" fillId="0" borderId="39" xfId="0" applyFont="1" applyFill="1" applyBorder="1" applyAlignment="1">
      <alignment/>
    </xf>
    <xf numFmtId="4" fontId="6" fillId="0" borderId="39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15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4" fontId="6" fillId="0" borderId="34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9" fillId="0" borderId="35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0" fontId="9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" fontId="6" fillId="0" borderId="35" xfId="0" applyNumberFormat="1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4" fontId="6" fillId="0" borderId="38" xfId="0" applyNumberFormat="1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5" fillId="0" borderId="0" xfId="0" applyFont="1" applyFill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4" fontId="9" fillId="0" borderId="36" xfId="0" applyNumberFormat="1" applyFont="1" applyFill="1" applyBorder="1" applyAlignment="1">
      <alignment/>
    </xf>
    <xf numFmtId="0" fontId="6" fillId="0" borderId="42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42" xfId="0" applyFont="1" applyFill="1" applyBorder="1" applyAlignment="1">
      <alignment/>
    </xf>
    <xf numFmtId="0" fontId="9" fillId="0" borderId="39" xfId="0" applyFont="1" applyFill="1" applyBorder="1" applyAlignment="1">
      <alignment horizontal="center"/>
    </xf>
    <xf numFmtId="0" fontId="6" fillId="0" borderId="45" xfId="0" applyFont="1" applyFill="1" applyBorder="1" applyAlignment="1">
      <alignment/>
    </xf>
    <xf numFmtId="4" fontId="73" fillId="0" borderId="0" xfId="0" applyNumberFormat="1" applyFont="1" applyFill="1" applyBorder="1" applyAlignment="1">
      <alignment horizontal="center"/>
    </xf>
    <xf numFmtId="0" fontId="9" fillId="0" borderId="36" xfId="0" applyFont="1" applyFill="1" applyBorder="1" applyAlignment="1">
      <alignment/>
    </xf>
    <xf numFmtId="0" fontId="9" fillId="0" borderId="3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6" fillId="0" borderId="43" xfId="0" applyFont="1" applyFill="1" applyBorder="1" applyAlignment="1">
      <alignment/>
    </xf>
    <xf numFmtId="0" fontId="9" fillId="0" borderId="36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6" fillId="0" borderId="42" xfId="0" applyFont="1" applyFill="1" applyBorder="1" applyAlignment="1">
      <alignment/>
    </xf>
    <xf numFmtId="4" fontId="9" fillId="0" borderId="44" xfId="0" applyNumberFormat="1" applyFont="1" applyFill="1" applyBorder="1" applyAlignment="1">
      <alignment/>
    </xf>
    <xf numFmtId="4" fontId="6" fillId="0" borderId="35" xfId="0" applyNumberFormat="1" applyFont="1" applyFill="1" applyBorder="1" applyAlignment="1">
      <alignment/>
    </xf>
    <xf numFmtId="4" fontId="9" fillId="0" borderId="42" xfId="0" applyNumberFormat="1" applyFont="1" applyFill="1" applyBorder="1" applyAlignment="1">
      <alignment/>
    </xf>
    <xf numFmtId="4" fontId="6" fillId="0" borderId="43" xfId="0" applyNumberFormat="1" applyFont="1" applyFill="1" applyBorder="1" applyAlignment="1">
      <alignment/>
    </xf>
    <xf numFmtId="0" fontId="6" fillId="0" borderId="43" xfId="0" applyFont="1" applyFill="1" applyBorder="1" applyAlignment="1">
      <alignment horizontal="center"/>
    </xf>
    <xf numFmtId="0" fontId="6" fillId="0" borderId="46" xfId="0" applyFont="1" applyFill="1" applyBorder="1" applyAlignment="1">
      <alignment vertical="center"/>
    </xf>
    <xf numFmtId="4" fontId="6" fillId="0" borderId="43" xfId="0" applyNumberFormat="1" applyFont="1" applyFill="1" applyBorder="1" applyAlignment="1">
      <alignment vertical="center"/>
    </xf>
    <xf numFmtId="0" fontId="7" fillId="0" borderId="0" xfId="49" applyFont="1" applyAlignment="1">
      <alignment horizontal="center"/>
      <protection/>
    </xf>
    <xf numFmtId="0" fontId="0" fillId="0" borderId="0" xfId="49" applyFont="1">
      <alignment/>
      <protection/>
    </xf>
    <xf numFmtId="0" fontId="7" fillId="34" borderId="35" xfId="49" applyFont="1" applyFill="1" applyBorder="1" applyAlignment="1">
      <alignment horizontal="center"/>
      <protection/>
    </xf>
    <xf numFmtId="1" fontId="0" fillId="0" borderId="35" xfId="49" applyNumberFormat="1" applyFont="1" applyBorder="1">
      <alignment/>
      <protection/>
    </xf>
    <xf numFmtId="0" fontId="0" fillId="0" borderId="35" xfId="49" applyFont="1" applyBorder="1">
      <alignment/>
      <protection/>
    </xf>
    <xf numFmtId="4" fontId="7" fillId="0" borderId="35" xfId="49" applyNumberFormat="1" applyFont="1" applyBorder="1">
      <alignment/>
      <protection/>
    </xf>
    <xf numFmtId="0" fontId="7" fillId="0" borderId="35" xfId="49" applyFont="1" applyBorder="1">
      <alignment/>
      <protection/>
    </xf>
    <xf numFmtId="0" fontId="7" fillId="0" borderId="35" xfId="49" applyFont="1" applyBorder="1" applyAlignment="1">
      <alignment horizontal="left"/>
      <protection/>
    </xf>
    <xf numFmtId="4" fontId="0" fillId="0" borderId="35" xfId="49" applyNumberFormat="1" applyFont="1" applyBorder="1">
      <alignment/>
      <protection/>
    </xf>
    <xf numFmtId="14" fontId="0" fillId="0" borderId="35" xfId="49" applyNumberFormat="1" applyFont="1" applyBorder="1">
      <alignment/>
      <protection/>
    </xf>
    <xf numFmtId="0" fontId="0" fillId="0" borderId="35" xfId="49" applyFont="1" applyBorder="1" applyAlignment="1">
      <alignment horizontal="left"/>
      <protection/>
    </xf>
    <xf numFmtId="14" fontId="0" fillId="0" borderId="35" xfId="49" applyNumberFormat="1" applyFont="1" applyBorder="1" applyAlignment="1">
      <alignment horizontal="right"/>
      <protection/>
    </xf>
    <xf numFmtId="0" fontId="7" fillId="0" borderId="0" xfId="49" applyFont="1">
      <alignment/>
      <protection/>
    </xf>
    <xf numFmtId="4" fontId="0" fillId="0" borderId="35" xfId="49" applyNumberFormat="1" applyFont="1" applyBorder="1" applyAlignment="1">
      <alignment horizontal="right"/>
      <protection/>
    </xf>
    <xf numFmtId="14" fontId="7" fillId="0" borderId="35" xfId="49" applyNumberFormat="1" applyFont="1" applyBorder="1">
      <alignment/>
      <protection/>
    </xf>
    <xf numFmtId="0" fontId="0" fillId="0" borderId="35" xfId="49" applyFont="1" applyBorder="1" applyAlignment="1">
      <alignment horizontal="center"/>
      <protection/>
    </xf>
    <xf numFmtId="0" fontId="0" fillId="0" borderId="35" xfId="49" applyNumberFormat="1" applyFont="1" applyBorder="1">
      <alignment/>
      <protection/>
    </xf>
    <xf numFmtId="0" fontId="7" fillId="0" borderId="35" xfId="49" applyFont="1" applyBorder="1" applyAlignment="1">
      <alignment horizontal="center"/>
      <protection/>
    </xf>
    <xf numFmtId="0" fontId="76" fillId="0" borderId="0" xfId="48" applyFont="1">
      <alignment/>
      <protection/>
    </xf>
    <xf numFmtId="0" fontId="77" fillId="34" borderId="35" xfId="48" applyFont="1" applyFill="1" applyBorder="1" applyAlignment="1">
      <alignment horizontal="center"/>
      <protection/>
    </xf>
    <xf numFmtId="4" fontId="77" fillId="34" borderId="35" xfId="48" applyNumberFormat="1" applyFont="1" applyFill="1" applyBorder="1" applyAlignment="1">
      <alignment/>
      <protection/>
    </xf>
    <xf numFmtId="4" fontId="77" fillId="34" borderId="35" xfId="48" applyNumberFormat="1" applyFont="1" applyFill="1" applyBorder="1" applyAlignment="1">
      <alignment horizontal="center"/>
      <protection/>
    </xf>
    <xf numFmtId="0" fontId="77" fillId="0" borderId="0" xfId="48" applyFont="1">
      <alignment/>
      <protection/>
    </xf>
    <xf numFmtId="0" fontId="76" fillId="0" borderId="35" xfId="48" applyFont="1" applyBorder="1" applyAlignment="1">
      <alignment horizontal="center"/>
      <protection/>
    </xf>
    <xf numFmtId="14" fontId="76" fillId="0" borderId="35" xfId="48" applyNumberFormat="1" applyFont="1" applyBorder="1" applyAlignment="1">
      <alignment horizontal="center"/>
      <protection/>
    </xf>
    <xf numFmtId="4" fontId="76" fillId="0" borderId="35" xfId="48" applyNumberFormat="1" applyFont="1" applyBorder="1" applyAlignment="1">
      <alignment horizontal="right"/>
      <protection/>
    </xf>
    <xf numFmtId="4" fontId="77" fillId="0" borderId="35" xfId="48" applyNumberFormat="1" applyFont="1" applyBorder="1">
      <alignment/>
      <protection/>
    </xf>
    <xf numFmtId="0" fontId="76" fillId="0" borderId="35" xfId="48" applyFont="1" applyBorder="1">
      <alignment/>
      <protection/>
    </xf>
    <xf numFmtId="0" fontId="76" fillId="0" borderId="35" xfId="48" applyFont="1" applyBorder="1" applyAlignment="1">
      <alignment horizontal="left"/>
      <protection/>
    </xf>
    <xf numFmtId="4" fontId="76" fillId="0" borderId="35" xfId="48" applyNumberFormat="1" applyFont="1" applyBorder="1">
      <alignment/>
      <protection/>
    </xf>
    <xf numFmtId="4" fontId="76" fillId="0" borderId="35" xfId="48" applyNumberFormat="1" applyFont="1" applyBorder="1" applyAlignment="1">
      <alignment horizontal="left"/>
      <protection/>
    </xf>
    <xf numFmtId="0" fontId="77" fillId="0" borderId="35" xfId="48" applyFont="1" applyBorder="1">
      <alignment/>
      <protection/>
    </xf>
    <xf numFmtId="0" fontId="77" fillId="0" borderId="35" xfId="48" applyFont="1" applyBorder="1" applyAlignment="1">
      <alignment horizontal="left"/>
      <protection/>
    </xf>
    <xf numFmtId="164" fontId="77" fillId="0" borderId="35" xfId="48" applyNumberFormat="1" applyFont="1" applyBorder="1" applyAlignment="1">
      <alignment horizontal="left"/>
      <protection/>
    </xf>
    <xf numFmtId="4" fontId="77" fillId="0" borderId="35" xfId="48" applyNumberFormat="1" applyFont="1" applyBorder="1" applyAlignment="1">
      <alignment horizontal="left"/>
      <protection/>
    </xf>
    <xf numFmtId="164" fontId="76" fillId="0" borderId="35" xfId="48" applyNumberFormat="1" applyFont="1" applyBorder="1" applyAlignment="1">
      <alignment horizontal="left"/>
      <protection/>
    </xf>
    <xf numFmtId="0" fontId="77" fillId="0" borderId="35" xfId="48" applyFont="1" applyBorder="1" applyAlignment="1">
      <alignment horizontal="center"/>
      <protection/>
    </xf>
    <xf numFmtId="14" fontId="77" fillId="0" borderId="35" xfId="48" applyNumberFormat="1" applyFont="1" applyBorder="1" applyAlignment="1">
      <alignment horizontal="center"/>
      <protection/>
    </xf>
    <xf numFmtId="4" fontId="77" fillId="0" borderId="35" xfId="48" applyNumberFormat="1" applyFont="1" applyBorder="1" applyAlignment="1">
      <alignment horizontal="right"/>
      <protection/>
    </xf>
    <xf numFmtId="0" fontId="76" fillId="34" borderId="35" xfId="48" applyFont="1" applyFill="1" applyBorder="1" applyAlignment="1">
      <alignment horizontal="center"/>
      <protection/>
    </xf>
    <xf numFmtId="4" fontId="77" fillId="34" borderId="35" xfId="48" applyNumberFormat="1" applyFont="1" applyFill="1" applyBorder="1">
      <alignment/>
      <protection/>
    </xf>
    <xf numFmtId="0" fontId="77" fillId="34" borderId="35" xfId="48" applyFont="1" applyFill="1" applyBorder="1" applyAlignment="1">
      <alignment horizontal="right"/>
      <protection/>
    </xf>
    <xf numFmtId="0" fontId="76" fillId="34" borderId="35" xfId="48" applyFont="1" applyFill="1" applyBorder="1">
      <alignment/>
      <protection/>
    </xf>
    <xf numFmtId="0" fontId="76" fillId="0" borderId="0" xfId="48" applyFont="1" applyAlignment="1">
      <alignment horizontal="left"/>
      <protection/>
    </xf>
    <xf numFmtId="0" fontId="76" fillId="0" borderId="0" xfId="48" applyFont="1" applyAlignment="1">
      <alignment horizontal="center"/>
      <protection/>
    </xf>
    <xf numFmtId="4" fontId="76" fillId="0" borderId="0" xfId="48" applyNumberFormat="1" applyFont="1" applyAlignment="1">
      <alignment horizontal="right"/>
      <protection/>
    </xf>
    <xf numFmtId="4" fontId="76" fillId="0" borderId="0" xfId="48" applyNumberFormat="1" applyFont="1">
      <alignment/>
      <protection/>
    </xf>
    <xf numFmtId="4" fontId="0" fillId="0" borderId="0" xfId="0" applyNumberFormat="1" applyFill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4" fontId="6" fillId="0" borderId="47" xfId="46" applyNumberFormat="1" applyFont="1" applyFill="1" applyBorder="1" applyAlignment="1">
      <alignment horizontal="center"/>
      <protection/>
    </xf>
    <xf numFmtId="0" fontId="6" fillId="0" borderId="44" xfId="0" applyFont="1" applyFill="1" applyBorder="1" applyAlignment="1">
      <alignment horizontal="center"/>
    </xf>
    <xf numFmtId="0" fontId="6" fillId="0" borderId="49" xfId="0" applyFont="1" applyFill="1" applyBorder="1" applyAlignment="1">
      <alignment/>
    </xf>
    <xf numFmtId="4" fontId="6" fillId="0" borderId="44" xfId="46" applyNumberFormat="1" applyFont="1" applyFill="1" applyBorder="1" applyAlignment="1">
      <alignment horizontal="center"/>
      <protection/>
    </xf>
    <xf numFmtId="49" fontId="6" fillId="0" borderId="44" xfId="46" applyNumberFormat="1" applyFont="1" applyFill="1" applyBorder="1" applyAlignment="1">
      <alignment horizontal="center"/>
      <protection/>
    </xf>
    <xf numFmtId="4" fontId="9" fillId="0" borderId="34" xfId="0" applyNumberFormat="1" applyFont="1" applyFill="1" applyBorder="1" applyAlignment="1">
      <alignment horizontal="right"/>
    </xf>
    <xf numFmtId="164" fontId="12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 horizontal="right"/>
    </xf>
    <xf numFmtId="164" fontId="6" fillId="0" borderId="47" xfId="46" applyNumberFormat="1" applyFont="1" applyFill="1" applyBorder="1" applyAlignment="1">
      <alignment horizontal="center"/>
      <protection/>
    </xf>
    <xf numFmtId="164" fontId="6" fillId="0" borderId="44" xfId="46" applyNumberFormat="1" applyFont="1" applyFill="1" applyBorder="1" applyAlignment="1">
      <alignment horizontal="center"/>
      <protection/>
    </xf>
    <xf numFmtId="164" fontId="9" fillId="0" borderId="34" xfId="0" applyNumberFormat="1" applyFont="1" applyFill="1" applyBorder="1" applyAlignment="1">
      <alignment/>
    </xf>
    <xf numFmtId="164" fontId="9" fillId="0" borderId="35" xfId="0" applyNumberFormat="1" applyFont="1" applyFill="1" applyBorder="1" applyAlignment="1">
      <alignment/>
    </xf>
    <xf numFmtId="164" fontId="9" fillId="0" borderId="38" xfId="0" applyNumberFormat="1" applyFont="1" applyFill="1" applyBorder="1" applyAlignment="1">
      <alignment/>
    </xf>
    <xf numFmtId="164" fontId="6" fillId="0" borderId="39" xfId="0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164" fontId="6" fillId="0" borderId="0" xfId="0" applyNumberFormat="1" applyFont="1" applyFill="1" applyBorder="1" applyAlignment="1">
      <alignment/>
    </xf>
    <xf numFmtId="164" fontId="9" fillId="0" borderId="41" xfId="0" applyNumberFormat="1" applyFont="1" applyFill="1" applyBorder="1" applyAlignment="1">
      <alignment/>
    </xf>
    <xf numFmtId="164" fontId="9" fillId="0" borderId="42" xfId="0" applyNumberFormat="1" applyFont="1" applyFill="1" applyBorder="1" applyAlignment="1">
      <alignment/>
    </xf>
    <xf numFmtId="164" fontId="6" fillId="0" borderId="42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44" xfId="0" applyNumberFormat="1" applyFont="1" applyFill="1" applyBorder="1" applyAlignment="1">
      <alignment/>
    </xf>
    <xf numFmtId="164" fontId="6" fillId="0" borderId="43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>
      <alignment horizontal="center"/>
    </xf>
    <xf numFmtId="164" fontId="6" fillId="0" borderId="43" xfId="0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44" xfId="0" applyFont="1" applyFill="1" applyBorder="1" applyAlignment="1">
      <alignment/>
    </xf>
    <xf numFmtId="49" fontId="6" fillId="0" borderId="44" xfId="0" applyNumberFormat="1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/>
    </xf>
    <xf numFmtId="164" fontId="9" fillId="0" borderId="38" xfId="0" applyNumberFormat="1" applyFont="1" applyFill="1" applyBorder="1" applyAlignment="1">
      <alignment/>
    </xf>
    <xf numFmtId="164" fontId="6" fillId="0" borderId="39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6" fillId="0" borderId="47" xfId="0" applyNumberFormat="1" applyFont="1" applyFill="1" applyBorder="1" applyAlignment="1">
      <alignment horizontal="center"/>
    </xf>
    <xf numFmtId="164" fontId="6" fillId="0" borderId="44" xfId="0" applyNumberFormat="1" applyFont="1" applyFill="1" applyBorder="1" applyAlignment="1">
      <alignment horizontal="center"/>
    </xf>
    <xf numFmtId="164" fontId="9" fillId="0" borderId="34" xfId="0" applyNumberFormat="1" applyFont="1" applyFill="1" applyBorder="1" applyAlignment="1">
      <alignment/>
    </xf>
    <xf numFmtId="164" fontId="6" fillId="0" borderId="38" xfId="0" applyNumberFormat="1" applyFont="1" applyFill="1" applyBorder="1" applyAlignment="1">
      <alignment/>
    </xf>
    <xf numFmtId="164" fontId="15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9" fillId="0" borderId="36" xfId="0" applyNumberFormat="1" applyFont="1" applyFill="1" applyBorder="1" applyAlignment="1">
      <alignment/>
    </xf>
    <xf numFmtId="164" fontId="9" fillId="0" borderId="44" xfId="0" applyNumberFormat="1" applyFont="1" applyFill="1" applyBorder="1" applyAlignment="1">
      <alignment/>
    </xf>
    <xf numFmtId="164" fontId="9" fillId="0" borderId="42" xfId="0" applyNumberFormat="1" applyFont="1" applyFill="1" applyBorder="1" applyAlignment="1">
      <alignment/>
    </xf>
    <xf numFmtId="164" fontId="6" fillId="0" borderId="39" xfId="0" applyNumberFormat="1" applyFont="1" applyFill="1" applyBorder="1" applyAlignment="1">
      <alignment vertical="center"/>
    </xf>
    <xf numFmtId="0" fontId="21" fillId="0" borderId="0" xfId="0" applyFont="1" applyFill="1" applyBorder="1" applyAlignment="1" applyProtection="1">
      <alignment/>
      <protection hidden="1"/>
    </xf>
    <xf numFmtId="3" fontId="0" fillId="0" borderId="50" xfId="0" applyNumberFormat="1" applyFont="1" applyFill="1" applyBorder="1" applyAlignment="1" applyProtection="1">
      <alignment horizontal="center"/>
      <protection hidden="1"/>
    </xf>
    <xf numFmtId="3" fontId="22" fillId="0" borderId="51" xfId="0" applyNumberFormat="1" applyFont="1" applyFill="1" applyBorder="1" applyAlignment="1" applyProtection="1">
      <alignment horizontal="center"/>
      <protection hidden="1"/>
    </xf>
    <xf numFmtId="3" fontId="22" fillId="0" borderId="52" xfId="0" applyNumberFormat="1" applyFont="1" applyFill="1" applyBorder="1" applyAlignment="1" applyProtection="1">
      <alignment horizontal="center"/>
      <protection hidden="1"/>
    </xf>
    <xf numFmtId="3" fontId="22" fillId="0" borderId="53" xfId="0" applyNumberFormat="1" applyFont="1" applyFill="1" applyBorder="1" applyAlignment="1" applyProtection="1">
      <alignment horizontal="center"/>
      <protection hidden="1"/>
    </xf>
    <xf numFmtId="3" fontId="22" fillId="0" borderId="51" xfId="0" applyNumberFormat="1" applyFont="1" applyFill="1" applyBorder="1" applyAlignment="1" applyProtection="1">
      <alignment horizontal="center"/>
      <protection hidden="1"/>
    </xf>
    <xf numFmtId="3" fontId="22" fillId="0" borderId="52" xfId="0" applyNumberFormat="1" applyFont="1" applyFill="1" applyBorder="1" applyAlignment="1" applyProtection="1">
      <alignment horizontal="center"/>
      <protection hidden="1"/>
    </xf>
    <xf numFmtId="3" fontId="22" fillId="0" borderId="54" xfId="0" applyNumberFormat="1" applyFont="1" applyFill="1" applyBorder="1" applyAlignment="1" applyProtection="1">
      <alignment horizontal="center"/>
      <protection hidden="1"/>
    </xf>
    <xf numFmtId="3" fontId="23" fillId="0" borderId="27" xfId="0" applyNumberFormat="1" applyFont="1" applyFill="1" applyBorder="1" applyAlignment="1" applyProtection="1">
      <alignment/>
      <protection hidden="1"/>
    </xf>
    <xf numFmtId="3" fontId="23" fillId="0" borderId="51" xfId="0" applyNumberFormat="1" applyFont="1" applyFill="1" applyBorder="1" applyAlignment="1" applyProtection="1">
      <alignment/>
      <protection locked="0"/>
    </xf>
    <xf numFmtId="3" fontId="23" fillId="0" borderId="27" xfId="0" applyNumberFormat="1" applyFont="1" applyFill="1" applyBorder="1" applyAlignment="1" applyProtection="1">
      <alignment/>
      <protection locked="0"/>
    </xf>
    <xf numFmtId="3" fontId="23" fillId="0" borderId="55" xfId="0" applyNumberFormat="1" applyFont="1" applyFill="1" applyBorder="1" applyAlignment="1" applyProtection="1">
      <alignment/>
      <protection hidden="1"/>
    </xf>
    <xf numFmtId="3" fontId="23" fillId="0" borderId="52" xfId="0" applyNumberFormat="1" applyFont="1" applyFill="1" applyBorder="1" applyAlignment="1" applyProtection="1">
      <alignment/>
      <protection locked="0"/>
    </xf>
    <xf numFmtId="3" fontId="23" fillId="0" borderId="55" xfId="0" applyNumberFormat="1" applyFont="1" applyFill="1" applyBorder="1" applyAlignment="1" applyProtection="1">
      <alignment/>
      <protection locked="0"/>
    </xf>
    <xf numFmtId="3" fontId="23" fillId="0" borderId="56" xfId="0" applyNumberFormat="1" applyFont="1" applyFill="1" applyBorder="1" applyAlignment="1" applyProtection="1">
      <alignment/>
      <protection hidden="1"/>
    </xf>
    <xf numFmtId="3" fontId="23" fillId="0" borderId="54" xfId="0" applyNumberFormat="1" applyFont="1" applyFill="1" applyBorder="1" applyAlignment="1" applyProtection="1">
      <alignment/>
      <protection locked="0"/>
    </xf>
    <xf numFmtId="0" fontId="21" fillId="0" borderId="57" xfId="0" applyFont="1" applyFill="1" applyBorder="1" applyAlignment="1" applyProtection="1">
      <alignment/>
      <protection hidden="1"/>
    </xf>
    <xf numFmtId="0" fontId="21" fillId="0" borderId="58" xfId="0" applyFont="1" applyFill="1" applyBorder="1" applyAlignment="1" applyProtection="1">
      <alignment/>
      <protection hidden="1"/>
    </xf>
    <xf numFmtId="0" fontId="9" fillId="0" borderId="59" xfId="0" applyFont="1" applyFill="1" applyBorder="1" applyAlignment="1" applyProtection="1">
      <alignment horizontal="center"/>
      <protection hidden="1"/>
    </xf>
    <xf numFmtId="3" fontId="0" fillId="0" borderId="52" xfId="0" applyNumberFormat="1" applyFont="1" applyFill="1" applyBorder="1" applyAlignment="1" applyProtection="1">
      <alignment horizontal="center"/>
      <protection hidden="1"/>
    </xf>
    <xf numFmtId="3" fontId="0" fillId="0" borderId="53" xfId="0" applyNumberFormat="1" applyFont="1" applyFill="1" applyBorder="1" applyAlignment="1" applyProtection="1">
      <alignment horizontal="center"/>
      <protection hidden="1"/>
    </xf>
    <xf numFmtId="0" fontId="22" fillId="0" borderId="52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24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22" fillId="0" borderId="0" xfId="0" applyFont="1" applyFill="1" applyAlignment="1" applyProtection="1">
      <alignment/>
      <protection hidden="1"/>
    </xf>
    <xf numFmtId="0" fontId="14" fillId="0" borderId="0" xfId="0" applyFont="1" applyFill="1" applyAlignment="1" applyProtection="1">
      <alignment/>
      <protection hidden="1"/>
    </xf>
    <xf numFmtId="0" fontId="14" fillId="0" borderId="60" xfId="0" applyFont="1" applyFill="1" applyBorder="1" applyAlignment="1" applyProtection="1">
      <alignment/>
      <protection hidden="1"/>
    </xf>
    <xf numFmtId="0" fontId="21" fillId="0" borderId="57" xfId="0" applyFont="1" applyFill="1" applyBorder="1" applyAlignment="1" applyProtection="1">
      <alignment horizontal="center"/>
      <protection hidden="1"/>
    </xf>
    <xf numFmtId="0" fontId="14" fillId="0" borderId="0" xfId="0" applyFont="1" applyFill="1" applyAlignment="1" applyProtection="1">
      <alignment/>
      <protection hidden="1"/>
    </xf>
    <xf numFmtId="0" fontId="0" fillId="0" borderId="61" xfId="0" applyFont="1" applyFill="1" applyBorder="1" applyAlignment="1" applyProtection="1">
      <alignment/>
      <protection hidden="1"/>
    </xf>
    <xf numFmtId="0" fontId="0" fillId="0" borderId="62" xfId="0" applyFont="1" applyFill="1" applyBorder="1" applyAlignment="1" applyProtection="1">
      <alignment/>
      <protection hidden="1"/>
    </xf>
    <xf numFmtId="0" fontId="0" fillId="0" borderId="62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/>
      <protection hidden="1"/>
    </xf>
    <xf numFmtId="0" fontId="22" fillId="0" borderId="62" xfId="0" applyFont="1" applyFill="1" applyBorder="1" applyAlignment="1" applyProtection="1">
      <alignment horizontal="center"/>
      <protection hidden="1"/>
    </xf>
    <xf numFmtId="0" fontId="0" fillId="0" borderId="63" xfId="0" applyFont="1" applyFill="1" applyBorder="1" applyAlignment="1" applyProtection="1">
      <alignment/>
      <protection hidden="1"/>
    </xf>
    <xf numFmtId="0" fontId="0" fillId="0" borderId="59" xfId="0" applyFont="1" applyFill="1" applyBorder="1" applyAlignment="1" applyProtection="1">
      <alignment/>
      <protection hidden="1"/>
    </xf>
    <xf numFmtId="0" fontId="25" fillId="0" borderId="64" xfId="0" applyFont="1" applyFill="1" applyBorder="1" applyAlignment="1" applyProtection="1">
      <alignment horizontal="center"/>
      <protection hidden="1"/>
    </xf>
    <xf numFmtId="0" fontId="0" fillId="0" borderId="65" xfId="0" applyFont="1" applyFill="1" applyBorder="1" applyAlignment="1" applyProtection="1">
      <alignment horizontal="center"/>
      <protection hidden="1"/>
    </xf>
    <xf numFmtId="0" fontId="22" fillId="0" borderId="65" xfId="0" applyFont="1" applyFill="1" applyBorder="1" applyAlignment="1" applyProtection="1">
      <alignment horizontal="center"/>
      <protection hidden="1"/>
    </xf>
    <xf numFmtId="0" fontId="0" fillId="0" borderId="66" xfId="0" applyFont="1" applyFill="1" applyBorder="1" applyAlignment="1" applyProtection="1">
      <alignment horizontal="center"/>
      <protection hidden="1"/>
    </xf>
    <xf numFmtId="0" fontId="0" fillId="0" borderId="67" xfId="0" applyFont="1" applyFill="1" applyBorder="1" applyAlignment="1" applyProtection="1">
      <alignment horizontal="center"/>
      <protection hidden="1"/>
    </xf>
    <xf numFmtId="0" fontId="25" fillId="0" borderId="68" xfId="0" applyFont="1" applyFill="1" applyBorder="1" applyAlignment="1" applyProtection="1">
      <alignment horizontal="center"/>
      <protection hidden="1"/>
    </xf>
    <xf numFmtId="0" fontId="0" fillId="0" borderId="51" xfId="0" applyFont="1" applyFill="1" applyBorder="1" applyAlignment="1" applyProtection="1">
      <alignment/>
      <protection hidden="1"/>
    </xf>
    <xf numFmtId="165" fontId="0" fillId="0" borderId="51" xfId="0" applyNumberFormat="1" applyFont="1" applyFill="1" applyBorder="1" applyAlignment="1" applyProtection="1">
      <alignment/>
      <protection hidden="1"/>
    </xf>
    <xf numFmtId="165" fontId="0" fillId="0" borderId="62" xfId="0" applyNumberFormat="1" applyFont="1" applyFill="1" applyBorder="1" applyAlignment="1" applyProtection="1">
      <alignment horizontal="center"/>
      <protection hidden="1"/>
    </xf>
    <xf numFmtId="165" fontId="0" fillId="0" borderId="50" xfId="0" applyNumberFormat="1" applyFont="1" applyFill="1" applyBorder="1" applyAlignment="1" applyProtection="1">
      <alignment/>
      <protection hidden="1"/>
    </xf>
    <xf numFmtId="165" fontId="0" fillId="0" borderId="50" xfId="0" applyNumberFormat="1" applyFont="1" applyFill="1" applyBorder="1" applyAlignment="1" applyProtection="1">
      <alignment/>
      <protection locked="0"/>
    </xf>
    <xf numFmtId="165" fontId="0" fillId="0" borderId="28" xfId="0" applyNumberFormat="1" applyFont="1" applyFill="1" applyBorder="1" applyAlignment="1" applyProtection="1">
      <alignment/>
      <protection locked="0"/>
    </xf>
    <xf numFmtId="165" fontId="0" fillId="0" borderId="62" xfId="0" applyNumberFormat="1" applyFont="1" applyFill="1" applyBorder="1" applyAlignment="1" applyProtection="1">
      <alignment/>
      <protection locked="0"/>
    </xf>
    <xf numFmtId="165" fontId="22" fillId="0" borderId="69" xfId="0" applyNumberFormat="1" applyFont="1" applyFill="1" applyBorder="1" applyAlignment="1" applyProtection="1">
      <alignment horizontal="right"/>
      <protection locked="0"/>
    </xf>
    <xf numFmtId="165" fontId="0" fillId="0" borderId="70" xfId="0" applyNumberFormat="1" applyFont="1" applyFill="1" applyBorder="1" applyAlignment="1" applyProtection="1">
      <alignment/>
      <protection locked="0"/>
    </xf>
    <xf numFmtId="165" fontId="0" fillId="0" borderId="71" xfId="0" applyNumberFormat="1" applyFont="1" applyFill="1" applyBorder="1" applyAlignment="1" applyProtection="1">
      <alignment/>
      <protection locked="0"/>
    </xf>
    <xf numFmtId="165" fontId="0" fillId="0" borderId="38" xfId="0" applyNumberFormat="1" applyFont="1" applyFill="1" applyBorder="1" applyAlignment="1" applyProtection="1">
      <alignment/>
      <protection locked="0"/>
    </xf>
    <xf numFmtId="165" fontId="22" fillId="0" borderId="50" xfId="0" applyNumberFormat="1" applyFont="1" applyFill="1" applyBorder="1" applyAlignment="1" applyProtection="1">
      <alignment horizontal="center"/>
      <protection hidden="1"/>
    </xf>
    <xf numFmtId="3" fontId="22" fillId="0" borderId="72" xfId="0" applyNumberFormat="1" applyFont="1" applyFill="1" applyBorder="1" applyAlignment="1" applyProtection="1">
      <alignment horizontal="center"/>
      <protection hidden="1"/>
    </xf>
    <xf numFmtId="0" fontId="0" fillId="0" borderId="53" xfId="0" applyFont="1" applyFill="1" applyBorder="1" applyAlignment="1" applyProtection="1">
      <alignment/>
      <protection hidden="1"/>
    </xf>
    <xf numFmtId="165" fontId="0" fillId="0" borderId="53" xfId="0" applyNumberFormat="1" applyFont="1" applyFill="1" applyBorder="1" applyAlignment="1" applyProtection="1">
      <alignment/>
      <protection hidden="1"/>
    </xf>
    <xf numFmtId="165" fontId="0" fillId="0" borderId="53" xfId="0" applyNumberFormat="1" applyFont="1" applyFill="1" applyBorder="1" applyAlignment="1" applyProtection="1">
      <alignment horizontal="center"/>
      <protection hidden="1"/>
    </xf>
    <xf numFmtId="165" fontId="0" fillId="0" borderId="53" xfId="0" applyNumberFormat="1" applyFont="1" applyFill="1" applyBorder="1" applyAlignment="1" applyProtection="1">
      <alignment/>
      <protection locked="0"/>
    </xf>
    <xf numFmtId="165" fontId="0" fillId="0" borderId="73" xfId="0" applyNumberFormat="1" applyFont="1" applyFill="1" applyBorder="1" applyAlignment="1" applyProtection="1">
      <alignment/>
      <protection locked="0"/>
    </xf>
    <xf numFmtId="165" fontId="22" fillId="0" borderId="74" xfId="0" applyNumberFormat="1" applyFont="1" applyFill="1" applyBorder="1" applyAlignment="1" applyProtection="1">
      <alignment horizontal="right"/>
      <protection locked="0"/>
    </xf>
    <xf numFmtId="165" fontId="0" fillId="0" borderId="75" xfId="0" applyNumberFormat="1" applyFont="1" applyFill="1" applyBorder="1" applyAlignment="1" applyProtection="1">
      <alignment/>
      <protection locked="0"/>
    </xf>
    <xf numFmtId="165" fontId="0" fillId="0" borderId="67" xfId="0" applyNumberFormat="1" applyFont="1" applyFill="1" applyBorder="1" applyAlignment="1" applyProtection="1">
      <alignment/>
      <protection locked="0"/>
    </xf>
    <xf numFmtId="165" fontId="0" fillId="0" borderId="76" xfId="0" applyNumberFormat="1" applyFont="1" applyFill="1" applyBorder="1" applyAlignment="1" applyProtection="1">
      <alignment/>
      <protection locked="0"/>
    </xf>
    <xf numFmtId="165" fontId="22" fillId="0" borderId="53" xfId="0" applyNumberFormat="1" applyFont="1" applyFill="1" applyBorder="1" applyAlignment="1" applyProtection="1">
      <alignment/>
      <protection hidden="1"/>
    </xf>
    <xf numFmtId="3" fontId="22" fillId="0" borderId="74" xfId="0" applyNumberFormat="1" applyFont="1" applyFill="1" applyBorder="1" applyAlignment="1" applyProtection="1">
      <alignment horizontal="center"/>
      <protection hidden="1"/>
    </xf>
    <xf numFmtId="0" fontId="0" fillId="0" borderId="51" xfId="0" applyFont="1" applyFill="1" applyBorder="1" applyAlignment="1" applyProtection="1">
      <alignment horizontal="center"/>
      <protection hidden="1"/>
    </xf>
    <xf numFmtId="3" fontId="0" fillId="0" borderId="51" xfId="0" applyNumberFormat="1" applyFont="1" applyFill="1" applyBorder="1" applyAlignment="1" applyProtection="1">
      <alignment/>
      <protection hidden="1"/>
    </xf>
    <xf numFmtId="0" fontId="0" fillId="0" borderId="52" xfId="0" applyFont="1" applyFill="1" applyBorder="1" applyAlignment="1" applyProtection="1">
      <alignment/>
      <protection hidden="1"/>
    </xf>
    <xf numFmtId="0" fontId="0" fillId="0" borderId="52" xfId="0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/>
      <protection locked="0"/>
    </xf>
    <xf numFmtId="0" fontId="0" fillId="0" borderId="51" xfId="0" applyFont="1" applyFill="1" applyBorder="1" applyAlignment="1" applyProtection="1">
      <alignment/>
      <protection locked="0"/>
    </xf>
    <xf numFmtId="3" fontId="22" fillId="0" borderId="69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77" xfId="0" applyNumberFormat="1" applyFont="1" applyFill="1" applyBorder="1" applyAlignment="1" applyProtection="1">
      <alignment/>
      <protection locked="0"/>
    </xf>
    <xf numFmtId="3" fontId="0" fillId="0" borderId="78" xfId="0" applyNumberFormat="1" applyFont="1" applyFill="1" applyBorder="1" applyAlignment="1" applyProtection="1">
      <alignment/>
      <protection locked="0"/>
    </xf>
    <xf numFmtId="3" fontId="0" fillId="0" borderId="35" xfId="0" applyNumberFormat="1" applyFont="1" applyFill="1" applyBorder="1" applyAlignment="1" applyProtection="1">
      <alignment/>
      <protection locked="0"/>
    </xf>
    <xf numFmtId="0" fontId="0" fillId="0" borderId="35" xfId="0" applyFont="1" applyFill="1" applyBorder="1" applyAlignment="1" applyProtection="1">
      <alignment/>
      <protection locked="0"/>
    </xf>
    <xf numFmtId="0" fontId="0" fillId="0" borderId="26" xfId="0" applyFont="1" applyFill="1" applyBorder="1" applyAlignment="1" applyProtection="1">
      <alignment/>
      <protection locked="0"/>
    </xf>
    <xf numFmtId="3" fontId="22" fillId="0" borderId="79" xfId="0" applyNumberFormat="1" applyFont="1" applyFill="1" applyBorder="1" applyAlignment="1" applyProtection="1">
      <alignment horizontal="center"/>
      <protection hidden="1"/>
    </xf>
    <xf numFmtId="0" fontId="0" fillId="0" borderId="52" xfId="0" applyFont="1" applyFill="1" applyBorder="1" applyAlignment="1" applyProtection="1">
      <alignment horizontal="center"/>
      <protection hidden="1"/>
    </xf>
    <xf numFmtId="3" fontId="0" fillId="0" borderId="52" xfId="0" applyNumberFormat="1" applyFont="1" applyFill="1" applyBorder="1" applyAlignment="1" applyProtection="1">
      <alignment/>
      <protection hidden="1"/>
    </xf>
    <xf numFmtId="0" fontId="0" fillId="0" borderId="55" xfId="0" applyFont="1" applyFill="1" applyBorder="1" applyAlignment="1" applyProtection="1">
      <alignment/>
      <protection locked="0"/>
    </xf>
    <xf numFmtId="3" fontId="22" fillId="0" borderId="79" xfId="0" applyNumberFormat="1" applyFont="1" applyFill="1" applyBorder="1" applyAlignment="1" applyProtection="1">
      <alignment horizontal="center"/>
      <protection locked="0"/>
    </xf>
    <xf numFmtId="3" fontId="0" fillId="0" borderId="26" xfId="0" applyNumberFormat="1" applyFont="1" applyFill="1" applyBorder="1" applyAlignment="1" applyProtection="1">
      <alignment/>
      <protection locked="0"/>
    </xf>
    <xf numFmtId="3" fontId="0" fillId="0" borderId="34" xfId="0" applyNumberFormat="1" applyFont="1" applyFill="1" applyBorder="1" applyAlignment="1" applyProtection="1">
      <alignment/>
      <protection locked="0"/>
    </xf>
    <xf numFmtId="3" fontId="0" fillId="0" borderId="80" xfId="0" applyNumberFormat="1" applyFont="1" applyFill="1" applyBorder="1" applyAlignment="1" applyProtection="1">
      <alignment/>
      <protection locked="0"/>
    </xf>
    <xf numFmtId="3" fontId="0" fillId="0" borderId="81" xfId="0" applyNumberFormat="1" applyFont="1" applyFill="1" applyBorder="1" applyAlignment="1" applyProtection="1">
      <alignment/>
      <protection locked="0"/>
    </xf>
    <xf numFmtId="0" fontId="0" fillId="0" borderId="54" xfId="0" applyFont="1" applyFill="1" applyBorder="1" applyAlignment="1" applyProtection="1">
      <alignment horizontal="center"/>
      <protection hidden="1"/>
    </xf>
    <xf numFmtId="3" fontId="0" fillId="0" borderId="54" xfId="0" applyNumberFormat="1" applyFont="1" applyFill="1" applyBorder="1" applyAlignment="1" applyProtection="1">
      <alignment/>
      <protection hidden="1"/>
    </xf>
    <xf numFmtId="0" fontId="0" fillId="0" borderId="50" xfId="0" applyFont="1" applyFill="1" applyBorder="1" applyAlignment="1" applyProtection="1">
      <alignment/>
      <protection hidden="1"/>
    </xf>
    <xf numFmtId="0" fontId="0" fillId="0" borderId="50" xfId="0" applyFont="1" applyFill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/>
      <protection locked="0"/>
    </xf>
    <xf numFmtId="3" fontId="22" fillId="0" borderId="82" xfId="0" applyNumberFormat="1" applyFont="1" applyFill="1" applyBorder="1" applyAlignment="1" applyProtection="1">
      <alignment horizontal="center"/>
      <protection locked="0"/>
    </xf>
    <xf numFmtId="3" fontId="0" fillId="0" borderId="43" xfId="0" applyNumberFormat="1" applyFont="1" applyFill="1" applyBorder="1" applyAlignment="1" applyProtection="1">
      <alignment/>
      <protection locked="0"/>
    </xf>
    <xf numFmtId="3" fontId="0" fillId="0" borderId="71" xfId="0" applyNumberFormat="1" applyFont="1" applyFill="1" applyBorder="1" applyAlignment="1" applyProtection="1">
      <alignment/>
      <protection locked="0"/>
    </xf>
    <xf numFmtId="3" fontId="0" fillId="0" borderId="38" xfId="0" applyNumberFormat="1" applyFont="1" applyFill="1" applyBorder="1" applyAlignment="1" applyProtection="1">
      <alignment/>
      <protection locked="0"/>
    </xf>
    <xf numFmtId="0" fontId="0" fillId="0" borderId="38" xfId="0" applyFont="1" applyFill="1" applyBorder="1" applyAlignment="1" applyProtection="1">
      <alignment/>
      <protection locked="0"/>
    </xf>
    <xf numFmtId="3" fontId="22" fillId="0" borderId="50" xfId="0" applyNumberFormat="1" applyFont="1" applyFill="1" applyBorder="1" applyAlignment="1" applyProtection="1">
      <alignment horizontal="center"/>
      <protection hidden="1"/>
    </xf>
    <xf numFmtId="0" fontId="22" fillId="0" borderId="83" xfId="0" applyFont="1" applyFill="1" applyBorder="1" applyAlignment="1" applyProtection="1">
      <alignment horizontal="center"/>
      <protection hidden="1"/>
    </xf>
    <xf numFmtId="3" fontId="22" fillId="0" borderId="83" xfId="0" applyNumberFormat="1" applyFont="1" applyFill="1" applyBorder="1" applyAlignment="1" applyProtection="1">
      <alignment/>
      <protection hidden="1"/>
    </xf>
    <xf numFmtId="3" fontId="22" fillId="0" borderId="83" xfId="0" applyNumberFormat="1" applyFont="1" applyFill="1" applyBorder="1" applyAlignment="1" applyProtection="1">
      <alignment horizontal="center"/>
      <protection hidden="1"/>
    </xf>
    <xf numFmtId="0" fontId="22" fillId="0" borderId="83" xfId="0" applyFont="1" applyFill="1" applyBorder="1" applyAlignment="1" applyProtection="1">
      <alignment/>
      <protection hidden="1"/>
    </xf>
    <xf numFmtId="0" fontId="22" fillId="0" borderId="60" xfId="0" applyFont="1" applyFill="1" applyBorder="1" applyAlignment="1" applyProtection="1">
      <alignment/>
      <protection hidden="1"/>
    </xf>
    <xf numFmtId="3" fontId="22" fillId="0" borderId="58" xfId="0" applyNumberFormat="1" applyFont="1" applyFill="1" applyBorder="1" applyAlignment="1" applyProtection="1">
      <alignment horizontal="center"/>
      <protection hidden="1"/>
    </xf>
    <xf numFmtId="3" fontId="22" fillId="0" borderId="57" xfId="0" applyNumberFormat="1" applyFont="1" applyFill="1" applyBorder="1" applyAlignment="1" applyProtection="1">
      <alignment/>
      <protection locked="0"/>
    </xf>
    <xf numFmtId="3" fontId="22" fillId="0" borderId="84" xfId="0" applyNumberFormat="1" applyFont="1" applyFill="1" applyBorder="1" applyAlignment="1" applyProtection="1">
      <alignment/>
      <protection locked="0"/>
    </xf>
    <xf numFmtId="3" fontId="22" fillId="0" borderId="85" xfId="0" applyNumberFormat="1" applyFont="1" applyFill="1" applyBorder="1" applyAlignment="1" applyProtection="1">
      <alignment/>
      <protection locked="0"/>
    </xf>
    <xf numFmtId="0" fontId="22" fillId="0" borderId="84" xfId="0" applyFont="1" applyFill="1" applyBorder="1" applyAlignment="1" applyProtection="1">
      <alignment/>
      <protection locked="0"/>
    </xf>
    <xf numFmtId="0" fontId="22" fillId="0" borderId="57" xfId="0" applyFont="1" applyFill="1" applyBorder="1" applyAlignment="1" applyProtection="1">
      <alignment/>
      <protection locked="0"/>
    </xf>
    <xf numFmtId="0" fontId="0" fillId="0" borderId="53" xfId="0" applyFont="1" applyFill="1" applyBorder="1" applyAlignment="1" applyProtection="1">
      <alignment horizontal="center"/>
      <protection hidden="1"/>
    </xf>
    <xf numFmtId="3" fontId="0" fillId="0" borderId="53" xfId="0" applyNumberFormat="1" applyFont="1" applyFill="1" applyBorder="1" applyAlignment="1" applyProtection="1">
      <alignment/>
      <protection hidden="1"/>
    </xf>
    <xf numFmtId="0" fontId="0" fillId="0" borderId="56" xfId="0" applyFont="1" applyFill="1" applyBorder="1" applyAlignment="1" applyProtection="1">
      <alignment/>
      <protection locked="0"/>
    </xf>
    <xf numFmtId="0" fontId="0" fillId="0" borderId="54" xfId="0" applyFont="1" applyFill="1" applyBorder="1" applyAlignment="1" applyProtection="1">
      <alignment/>
      <protection locked="0"/>
    </xf>
    <xf numFmtId="3" fontId="22" fillId="0" borderId="74" xfId="0" applyNumberFormat="1" applyFont="1" applyFill="1" applyBorder="1" applyAlignment="1" applyProtection="1">
      <alignment horizontal="center"/>
      <protection locked="0"/>
    </xf>
    <xf numFmtId="3" fontId="22" fillId="0" borderId="54" xfId="0" applyNumberFormat="1" applyFont="1" applyFill="1" applyBorder="1" applyAlignment="1" applyProtection="1">
      <alignment horizontal="center"/>
      <protection hidden="1"/>
    </xf>
    <xf numFmtId="3" fontId="22" fillId="0" borderId="82" xfId="0" applyNumberFormat="1" applyFont="1" applyFill="1" applyBorder="1" applyAlignment="1" applyProtection="1">
      <alignment horizontal="center"/>
      <protection hidden="1"/>
    </xf>
    <xf numFmtId="0" fontId="0" fillId="0" borderId="86" xfId="0" applyFont="1" applyFill="1" applyBorder="1" applyAlignment="1" applyProtection="1">
      <alignment/>
      <protection locked="0"/>
    </xf>
    <xf numFmtId="0" fontId="0" fillId="0" borderId="63" xfId="0" applyFont="1" applyFill="1" applyBorder="1" applyAlignment="1" applyProtection="1">
      <alignment/>
      <protection locked="0"/>
    </xf>
    <xf numFmtId="3" fontId="23" fillId="0" borderId="69" xfId="0" applyNumberFormat="1" applyFont="1" applyFill="1" applyBorder="1" applyAlignment="1" applyProtection="1">
      <alignment/>
      <protection locked="0"/>
    </xf>
    <xf numFmtId="1" fontId="0" fillId="0" borderId="59" xfId="0" applyNumberFormat="1" applyFont="1" applyFill="1" applyBorder="1" applyAlignment="1" applyProtection="1">
      <alignment/>
      <protection locked="0"/>
    </xf>
    <xf numFmtId="1" fontId="0" fillId="0" borderId="77" xfId="0" applyNumberFormat="1" applyFont="1" applyFill="1" applyBorder="1" applyAlignment="1" applyProtection="1">
      <alignment/>
      <protection locked="0"/>
    </xf>
    <xf numFmtId="0" fontId="0" fillId="0" borderId="77" xfId="0" applyFont="1" applyFill="1" applyBorder="1" applyAlignment="1" applyProtection="1">
      <alignment/>
      <protection locked="0"/>
    </xf>
    <xf numFmtId="0" fontId="0" fillId="0" borderId="59" xfId="0" applyFont="1" applyFill="1" applyBorder="1" applyAlignment="1" applyProtection="1">
      <alignment/>
      <protection locked="0"/>
    </xf>
    <xf numFmtId="3" fontId="23" fillId="0" borderId="63" xfId="0" applyNumberFormat="1" applyFont="1" applyFill="1" applyBorder="1" applyAlignment="1" applyProtection="1">
      <alignment horizontal="right" indent="1"/>
      <protection hidden="1"/>
    </xf>
    <xf numFmtId="166" fontId="23" fillId="0" borderId="86" xfId="51" applyNumberFormat="1" applyFont="1" applyFill="1" applyBorder="1" applyAlignment="1" applyProtection="1">
      <alignment horizontal="center"/>
      <protection hidden="1"/>
    </xf>
    <xf numFmtId="0" fontId="0" fillId="0" borderId="26" xfId="0" applyFont="1" applyFill="1" applyBorder="1" applyAlignment="1" applyProtection="1">
      <alignment/>
      <protection hidden="1"/>
    </xf>
    <xf numFmtId="3" fontId="23" fillId="0" borderId="79" xfId="0" applyNumberFormat="1" applyFont="1" applyFill="1" applyBorder="1" applyAlignment="1" applyProtection="1">
      <alignment/>
      <protection locked="0"/>
    </xf>
    <xf numFmtId="1" fontId="0" fillId="0" borderId="26" xfId="0" applyNumberFormat="1" applyFont="1" applyFill="1" applyBorder="1" applyAlignment="1" applyProtection="1">
      <alignment/>
      <protection locked="0"/>
    </xf>
    <xf numFmtId="1" fontId="0" fillId="0" borderId="35" xfId="0" applyNumberFormat="1" applyFont="1" applyFill="1" applyBorder="1" applyAlignment="1" applyProtection="1">
      <alignment/>
      <protection locked="0"/>
    </xf>
    <xf numFmtId="3" fontId="23" fillId="0" borderId="55" xfId="0" applyNumberFormat="1" applyFont="1" applyFill="1" applyBorder="1" applyAlignment="1" applyProtection="1">
      <alignment horizontal="right" indent="1"/>
      <protection hidden="1"/>
    </xf>
    <xf numFmtId="166" fontId="23" fillId="0" borderId="52" xfId="51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87" xfId="0" applyFont="1" applyFill="1" applyBorder="1" applyAlignment="1" applyProtection="1">
      <alignment/>
      <protection locked="0"/>
    </xf>
    <xf numFmtId="0" fontId="0" fillId="0" borderId="65" xfId="0" applyFont="1" applyFill="1" applyBorder="1" applyAlignment="1" applyProtection="1">
      <alignment/>
      <protection locked="0"/>
    </xf>
    <xf numFmtId="3" fontId="23" fillId="0" borderId="74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0" fillId="0" borderId="38" xfId="0" applyNumberFormat="1" applyFont="1" applyFill="1" applyBorder="1" applyAlignment="1" applyProtection="1">
      <alignment/>
      <protection locked="0"/>
    </xf>
    <xf numFmtId="3" fontId="23" fillId="0" borderId="87" xfId="0" applyNumberFormat="1" applyFont="1" applyFill="1" applyBorder="1" applyAlignment="1" applyProtection="1">
      <alignment horizontal="right" indent="1"/>
      <protection hidden="1"/>
    </xf>
    <xf numFmtId="166" fontId="23" fillId="0" borderId="53" xfId="51" applyNumberFormat="1" applyFont="1" applyFill="1" applyBorder="1" applyAlignment="1" applyProtection="1">
      <alignment horizontal="center"/>
      <protection hidden="1"/>
    </xf>
    <xf numFmtId="3" fontId="23" fillId="0" borderId="81" xfId="0" applyNumberFormat="1" applyFont="1" applyFill="1" applyBorder="1" applyAlignment="1" applyProtection="1">
      <alignment/>
      <protection locked="0"/>
    </xf>
    <xf numFmtId="1" fontId="0" fillId="0" borderId="70" xfId="0" applyNumberFormat="1" applyFont="1" applyFill="1" applyBorder="1" applyAlignment="1" applyProtection="1">
      <alignment/>
      <protection locked="0"/>
    </xf>
    <xf numFmtId="0" fontId="0" fillId="0" borderId="88" xfId="0" applyFont="1" applyFill="1" applyBorder="1" applyAlignment="1" applyProtection="1">
      <alignment/>
      <protection locked="0"/>
    </xf>
    <xf numFmtId="3" fontId="23" fillId="0" borderId="26" xfId="0" applyNumberFormat="1" applyFont="1" applyFill="1" applyBorder="1" applyAlignment="1" applyProtection="1">
      <alignment horizontal="right" indent="1"/>
      <protection hidden="1"/>
    </xf>
    <xf numFmtId="166" fontId="23" fillId="0" borderId="51" xfId="51" applyNumberFormat="1" applyFont="1" applyFill="1" applyBorder="1" applyAlignment="1" applyProtection="1">
      <alignment horizontal="center"/>
      <protection hidden="1"/>
    </xf>
    <xf numFmtId="3" fontId="23" fillId="0" borderId="26" xfId="0" applyNumberFormat="1" applyFont="1" applyFill="1" applyBorder="1" applyAlignment="1" applyProtection="1">
      <alignment/>
      <protection locked="0"/>
    </xf>
    <xf numFmtId="1" fontId="0" fillId="0" borderId="55" xfId="0" applyNumberFormat="1" applyFont="1" applyFill="1" applyBorder="1" applyAlignment="1" applyProtection="1">
      <alignment/>
      <protection locked="0"/>
    </xf>
    <xf numFmtId="0" fontId="0" fillId="0" borderId="79" xfId="0" applyFont="1" applyFill="1" applyBorder="1" applyAlignment="1" applyProtection="1">
      <alignment/>
      <protection locked="0"/>
    </xf>
    <xf numFmtId="0" fontId="0" fillId="0" borderId="66" xfId="0" applyFont="1" applyFill="1" applyBorder="1" applyAlignment="1" applyProtection="1">
      <alignment/>
      <protection hidden="1"/>
    </xf>
    <xf numFmtId="3" fontId="23" fillId="0" borderId="89" xfId="0" applyNumberFormat="1" applyFont="1" applyFill="1" applyBorder="1" applyAlignment="1" applyProtection="1">
      <alignment/>
      <protection locked="0"/>
    </xf>
    <xf numFmtId="1" fontId="0" fillId="0" borderId="87" xfId="0" applyNumberFormat="1" applyFont="1" applyFill="1" applyBorder="1" applyAlignment="1" applyProtection="1">
      <alignment/>
      <protection locked="0"/>
    </xf>
    <xf numFmtId="0" fontId="0" fillId="0" borderId="43" xfId="0" applyFont="1" applyFill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/>
      <protection locked="0"/>
    </xf>
    <xf numFmtId="3" fontId="23" fillId="0" borderId="89" xfId="0" applyNumberFormat="1" applyFont="1" applyFill="1" applyBorder="1" applyAlignment="1" applyProtection="1">
      <alignment horizontal="right" indent="1"/>
      <protection hidden="1"/>
    </xf>
    <xf numFmtId="166" fontId="23" fillId="0" borderId="54" xfId="51" applyNumberFormat="1" applyFont="1" applyFill="1" applyBorder="1" applyAlignment="1" applyProtection="1">
      <alignment horizontal="center"/>
      <protection hidden="1"/>
    </xf>
    <xf numFmtId="0" fontId="23" fillId="0" borderId="83" xfId="0" applyFont="1" applyFill="1" applyBorder="1" applyAlignment="1" applyProtection="1">
      <alignment horizontal="center"/>
      <protection hidden="1"/>
    </xf>
    <xf numFmtId="3" fontId="23" fillId="0" borderId="83" xfId="0" applyNumberFormat="1" applyFont="1" applyFill="1" applyBorder="1" applyAlignment="1" applyProtection="1">
      <alignment/>
      <protection hidden="1"/>
    </xf>
    <xf numFmtId="3" fontId="23" fillId="0" borderId="57" xfId="0" applyNumberFormat="1" applyFont="1" applyFill="1" applyBorder="1" applyAlignment="1" applyProtection="1">
      <alignment/>
      <protection hidden="1"/>
    </xf>
    <xf numFmtId="3" fontId="23" fillId="0" borderId="60" xfId="0" applyNumberFormat="1" applyFont="1" applyFill="1" applyBorder="1" applyAlignment="1" applyProtection="1">
      <alignment/>
      <protection hidden="1"/>
    </xf>
    <xf numFmtId="3" fontId="23" fillId="0" borderId="58" xfId="0" applyNumberFormat="1" applyFont="1" applyFill="1" applyBorder="1" applyAlignment="1" applyProtection="1">
      <alignment/>
      <protection hidden="1"/>
    </xf>
    <xf numFmtId="3" fontId="23" fillId="0" borderId="84" xfId="0" applyNumberFormat="1" applyFont="1" applyFill="1" applyBorder="1" applyAlignment="1" applyProtection="1">
      <alignment/>
      <protection hidden="1"/>
    </xf>
    <xf numFmtId="3" fontId="23" fillId="0" borderId="60" xfId="0" applyNumberFormat="1" applyFont="1" applyFill="1" applyBorder="1" applyAlignment="1" applyProtection="1">
      <alignment horizontal="right" indent="1"/>
      <protection hidden="1"/>
    </xf>
    <xf numFmtId="166" fontId="23" fillId="0" borderId="83" xfId="51" applyNumberFormat="1" applyFont="1" applyFill="1" applyBorder="1" applyAlignment="1" applyProtection="1">
      <alignment horizontal="center"/>
      <protection hidden="1"/>
    </xf>
    <xf numFmtId="3" fontId="23" fillId="0" borderId="27" xfId="0" applyNumberFormat="1" applyFont="1" applyFill="1" applyBorder="1" applyAlignment="1" applyProtection="1">
      <alignment horizontal="right" indent="1"/>
      <protection hidden="1"/>
    </xf>
    <xf numFmtId="3" fontId="23" fillId="0" borderId="82" xfId="0" applyNumberFormat="1" applyFont="1" applyFill="1" applyBorder="1" applyAlignment="1" applyProtection="1">
      <alignment/>
      <protection locked="0"/>
    </xf>
    <xf numFmtId="1" fontId="0" fillId="0" borderId="28" xfId="0" applyNumberFormat="1" applyFont="1" applyFill="1" applyBorder="1" applyAlignment="1" applyProtection="1">
      <alignment/>
      <protection locked="0"/>
    </xf>
    <xf numFmtId="3" fontId="23" fillId="0" borderId="83" xfId="0" applyNumberFormat="1" applyFont="1" applyFill="1" applyBorder="1" applyAlignment="1" applyProtection="1">
      <alignment horizontal="center"/>
      <protection hidden="1"/>
    </xf>
    <xf numFmtId="3" fontId="23" fillId="0" borderId="85" xfId="0" applyNumberFormat="1" applyFont="1" applyFill="1" applyBorder="1" applyAlignment="1" applyProtection="1">
      <alignment/>
      <protection hidden="1"/>
    </xf>
    <xf numFmtId="3" fontId="0" fillId="0" borderId="50" xfId="0" applyNumberFormat="1" applyFont="1" applyFill="1" applyBorder="1" applyAlignment="1" applyProtection="1">
      <alignment/>
      <protection hidden="1"/>
    </xf>
    <xf numFmtId="3" fontId="23" fillId="0" borderId="50" xfId="0" applyNumberFormat="1" applyFont="1" applyFill="1" applyBorder="1" applyAlignment="1" applyProtection="1">
      <alignment horizontal="center"/>
      <protection hidden="1"/>
    </xf>
    <xf numFmtId="3" fontId="23" fillId="0" borderId="5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hidden="1"/>
    </xf>
    <xf numFmtId="3" fontId="0" fillId="0" borderId="38" xfId="0" applyNumberFormat="1" applyFont="1" applyFill="1" applyBorder="1" applyAlignment="1" applyProtection="1">
      <alignment/>
      <protection hidden="1"/>
    </xf>
    <xf numFmtId="3" fontId="0" fillId="0" borderId="71" xfId="0" applyNumberFormat="1" applyFont="1" applyFill="1" applyBorder="1" applyAlignment="1" applyProtection="1">
      <alignment/>
      <protection hidden="1"/>
    </xf>
    <xf numFmtId="3" fontId="0" fillId="0" borderId="90" xfId="0" applyNumberFormat="1" applyFont="1" applyFill="1" applyBorder="1" applyAlignment="1" applyProtection="1">
      <alignment/>
      <protection hidden="1"/>
    </xf>
    <xf numFmtId="3" fontId="23" fillId="0" borderId="57" xfId="0" applyNumberFormat="1" applyFont="1" applyFill="1" applyBorder="1" applyAlignment="1" applyProtection="1">
      <alignment horizontal="right" indent="1"/>
      <protection hidden="1"/>
    </xf>
    <xf numFmtId="9" fontId="23" fillId="0" borderId="57" xfId="51" applyFont="1" applyFill="1" applyBorder="1" applyAlignment="1" applyProtection="1">
      <alignment horizontal="center"/>
      <protection hidden="1"/>
    </xf>
    <xf numFmtId="3" fontId="23" fillId="0" borderId="83" xfId="0" applyNumberFormat="1" applyFont="1" applyFill="1" applyBorder="1" applyAlignment="1" applyProtection="1">
      <alignment horizontal="right" indent="1"/>
      <protection hidden="1"/>
    </xf>
    <xf numFmtId="3" fontId="23" fillId="0" borderId="90" xfId="0" applyNumberFormat="1" applyFont="1" applyFill="1" applyBorder="1" applyAlignment="1" applyProtection="1">
      <alignment/>
      <protection hidden="1"/>
    </xf>
    <xf numFmtId="0" fontId="23" fillId="0" borderId="65" xfId="0" applyFont="1" applyFill="1" applyBorder="1" applyAlignment="1" applyProtection="1">
      <alignment horizontal="center"/>
      <protection hidden="1"/>
    </xf>
    <xf numFmtId="3" fontId="23" fillId="0" borderId="65" xfId="0" applyNumberFormat="1" applyFont="1" applyFill="1" applyBorder="1" applyAlignment="1" applyProtection="1">
      <alignment/>
      <protection hidden="1"/>
    </xf>
    <xf numFmtId="3" fontId="23" fillId="0" borderId="65" xfId="0" applyNumberFormat="1" applyFont="1" applyFill="1" applyBorder="1" applyAlignment="1" applyProtection="1">
      <alignment horizontal="center"/>
      <protection hidden="1"/>
    </xf>
    <xf numFmtId="0" fontId="22" fillId="0" borderId="87" xfId="0" applyFont="1" applyFill="1" applyBorder="1" applyAlignment="1" applyProtection="1">
      <alignment horizontal="center"/>
      <protection hidden="1"/>
    </xf>
    <xf numFmtId="0" fontId="22" fillId="0" borderId="28" xfId="0" applyFont="1" applyFill="1" applyBorder="1" applyAlignment="1" applyProtection="1">
      <alignment/>
      <protection hidden="1"/>
    </xf>
    <xf numFmtId="0" fontId="22" fillId="0" borderId="73" xfId="0" applyFont="1" applyFill="1" applyBorder="1" applyAlignment="1" applyProtection="1">
      <alignment/>
      <protection hidden="1"/>
    </xf>
    <xf numFmtId="0" fontId="22" fillId="0" borderId="27" xfId="0" applyFont="1" applyFill="1" applyBorder="1" applyAlignment="1" applyProtection="1">
      <alignment/>
      <protection hidden="1"/>
    </xf>
    <xf numFmtId="0" fontId="22" fillId="0" borderId="55" xfId="0" applyFont="1" applyFill="1" applyBorder="1" applyAlignment="1" applyProtection="1">
      <alignment/>
      <protection hidden="1"/>
    </xf>
    <xf numFmtId="0" fontId="22" fillId="0" borderId="51" xfId="0" applyFont="1" applyFill="1" applyBorder="1" applyAlignment="1" applyProtection="1">
      <alignment/>
      <protection hidden="1"/>
    </xf>
    <xf numFmtId="0" fontId="23" fillId="0" borderId="60" xfId="0" applyFont="1" applyFill="1" applyBorder="1" applyAlignment="1" applyProtection="1">
      <alignment/>
      <protection hidden="1"/>
    </xf>
    <xf numFmtId="0" fontId="23" fillId="0" borderId="61" xfId="0" applyFont="1" applyFill="1" applyBorder="1" applyAlignment="1" applyProtection="1">
      <alignment/>
      <protection hidden="1"/>
    </xf>
    <xf numFmtId="0" fontId="23" fillId="0" borderId="87" xfId="0" applyFont="1" applyFill="1" applyBorder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22" fillId="0" borderId="66" xfId="0" applyFont="1" applyFill="1" applyBorder="1" applyAlignment="1">
      <alignment horizontal="center"/>
    </xf>
    <xf numFmtId="0" fontId="22" fillId="0" borderId="65" xfId="0" applyFont="1" applyFill="1" applyBorder="1" applyAlignment="1">
      <alignment horizontal="center"/>
    </xf>
    <xf numFmtId="3" fontId="23" fillId="0" borderId="48" xfId="0" applyNumberFormat="1" applyFont="1" applyFill="1" applyBorder="1" applyAlignment="1">
      <alignment/>
    </xf>
    <xf numFmtId="3" fontId="23" fillId="0" borderId="62" xfId="0" applyNumberFormat="1" applyFont="1" applyFill="1" applyBorder="1" applyAlignment="1">
      <alignment/>
    </xf>
    <xf numFmtId="3" fontId="23" fillId="0" borderId="55" xfId="0" applyNumberFormat="1" applyFont="1" applyFill="1" applyBorder="1" applyAlignment="1">
      <alignment/>
    </xf>
    <xf numFmtId="3" fontId="23" fillId="0" borderId="52" xfId="0" applyNumberFormat="1" applyFont="1" applyFill="1" applyBorder="1" applyAlignment="1">
      <alignment/>
    </xf>
    <xf numFmtId="3" fontId="23" fillId="0" borderId="66" xfId="0" applyNumberFormat="1" applyFont="1" applyFill="1" applyBorder="1" applyAlignment="1">
      <alignment/>
    </xf>
    <xf numFmtId="3" fontId="23" fillId="0" borderId="65" xfId="0" applyNumberFormat="1" applyFont="1" applyFill="1" applyBorder="1" applyAlignment="1">
      <alignment/>
    </xf>
    <xf numFmtId="3" fontId="23" fillId="0" borderId="89" xfId="0" applyNumberFormat="1" applyFont="1" applyFill="1" applyBorder="1" applyAlignment="1">
      <alignment/>
    </xf>
    <xf numFmtId="3" fontId="23" fillId="0" borderId="54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23" fillId="0" borderId="50" xfId="0" applyNumberFormat="1" applyFont="1" applyFill="1" applyBorder="1" applyAlignment="1">
      <alignment/>
    </xf>
    <xf numFmtId="3" fontId="23" fillId="0" borderId="81" xfId="0" applyNumberFormat="1" applyFont="1" applyFill="1" applyBorder="1" applyAlignment="1">
      <alignment/>
    </xf>
    <xf numFmtId="3" fontId="23" fillId="0" borderId="51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21" fillId="0" borderId="57" xfId="0" applyFont="1" applyFill="1" applyBorder="1" applyAlignment="1">
      <alignment/>
    </xf>
    <xf numFmtId="0" fontId="9" fillId="0" borderId="59" xfId="0" applyFont="1" applyFill="1" applyBorder="1" applyAlignment="1">
      <alignment horizontal="center"/>
    </xf>
    <xf numFmtId="0" fontId="22" fillId="0" borderId="52" xfId="0" applyFont="1" applyFill="1" applyBorder="1" applyAlignment="1">
      <alignment/>
    </xf>
    <xf numFmtId="0" fontId="22" fillId="0" borderId="52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4" fillId="0" borderId="60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22" fillId="0" borderId="62" xfId="0" applyFont="1" applyFill="1" applyBorder="1" applyAlignment="1">
      <alignment horizontal="center"/>
    </xf>
    <xf numFmtId="0" fontId="0" fillId="0" borderId="63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22" fillId="0" borderId="64" xfId="0" applyFont="1" applyFill="1" applyBorder="1" applyAlignment="1">
      <alignment horizontal="center"/>
    </xf>
    <xf numFmtId="0" fontId="26" fillId="0" borderId="87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22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22" fillId="0" borderId="68" xfId="0" applyFont="1" applyFill="1" applyBorder="1" applyAlignment="1">
      <alignment horizontal="center"/>
    </xf>
    <xf numFmtId="0" fontId="26" fillId="0" borderId="28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164" fontId="0" fillId="0" borderId="25" xfId="0" applyNumberFormat="1" applyFont="1" applyFill="1" applyBorder="1" applyAlignment="1">
      <alignment/>
    </xf>
    <xf numFmtId="164" fontId="0" fillId="0" borderId="50" xfId="0" applyNumberFormat="1" applyFont="1" applyFill="1" applyBorder="1" applyAlignment="1">
      <alignment/>
    </xf>
    <xf numFmtId="165" fontId="22" fillId="0" borderId="50" xfId="0" applyNumberFormat="1" applyFont="1" applyFill="1" applyBorder="1" applyAlignment="1">
      <alignment horizontal="right"/>
    </xf>
    <xf numFmtId="164" fontId="0" fillId="0" borderId="70" xfId="0" applyNumberFormat="1" applyFont="1" applyFill="1" applyBorder="1" applyAlignment="1">
      <alignment/>
    </xf>
    <xf numFmtId="164" fontId="0" fillId="0" borderId="71" xfId="0" applyNumberFormat="1" applyFont="1" applyFill="1" applyBorder="1" applyAlignment="1">
      <alignment/>
    </xf>
    <xf numFmtId="164" fontId="0" fillId="0" borderId="38" xfId="0" applyNumberFormat="1" applyFont="1" applyFill="1" applyBorder="1" applyAlignment="1">
      <alignment/>
    </xf>
    <xf numFmtId="3" fontId="22" fillId="0" borderId="50" xfId="0" applyNumberFormat="1" applyFont="1" applyFill="1" applyBorder="1" applyAlignment="1">
      <alignment horizontal="center"/>
    </xf>
    <xf numFmtId="3" fontId="22" fillId="0" borderId="72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/>
    </xf>
    <xf numFmtId="0" fontId="26" fillId="0" borderId="73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164" fontId="0" fillId="0" borderId="75" xfId="0" applyNumberFormat="1" applyFont="1" applyFill="1" applyBorder="1" applyAlignment="1">
      <alignment/>
    </xf>
    <xf numFmtId="164" fontId="0" fillId="0" borderId="53" xfId="0" applyNumberFormat="1" applyFont="1" applyFill="1" applyBorder="1" applyAlignment="1">
      <alignment/>
    </xf>
    <xf numFmtId="165" fontId="22" fillId="0" borderId="53" xfId="0" applyNumberFormat="1" applyFont="1" applyFill="1" applyBorder="1" applyAlignment="1">
      <alignment horizontal="right"/>
    </xf>
    <xf numFmtId="164" fontId="0" fillId="0" borderId="67" xfId="0" applyNumberFormat="1" applyFont="1" applyFill="1" applyBorder="1" applyAlignment="1">
      <alignment/>
    </xf>
    <xf numFmtId="164" fontId="0" fillId="0" borderId="76" xfId="0" applyNumberFormat="1" applyFont="1" applyFill="1" applyBorder="1" applyAlignment="1">
      <alignment/>
    </xf>
    <xf numFmtId="164" fontId="22" fillId="0" borderId="53" xfId="0" applyNumberFormat="1" applyFont="1" applyFill="1" applyBorder="1" applyAlignment="1">
      <alignment/>
    </xf>
    <xf numFmtId="3" fontId="22" fillId="0" borderId="74" xfId="0" applyNumberFormat="1" applyFont="1" applyFill="1" applyBorder="1" applyAlignment="1">
      <alignment horizontal="center"/>
    </xf>
    <xf numFmtId="0" fontId="26" fillId="0" borderId="55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3" fontId="22" fillId="0" borderId="52" xfId="0" applyNumberFormat="1" applyFont="1" applyFill="1" applyBorder="1" applyAlignment="1">
      <alignment horizontal="center"/>
    </xf>
    <xf numFmtId="3" fontId="0" fillId="0" borderId="35" xfId="0" applyNumberFormat="1" applyFont="1" applyFill="1" applyBorder="1" applyAlignment="1">
      <alignment/>
    </xf>
    <xf numFmtId="3" fontId="0" fillId="0" borderId="78" xfId="0" applyNumberFormat="1" applyFont="1" applyFill="1" applyBorder="1" applyAlignment="1">
      <alignment/>
    </xf>
    <xf numFmtId="3" fontId="22" fillId="0" borderId="79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52" xfId="0" applyNumberFormat="1" applyFont="1" applyFill="1" applyBorder="1" applyAlignment="1">
      <alignment horizontal="right"/>
    </xf>
    <xf numFmtId="3" fontId="0" fillId="0" borderId="81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0" fillId="0" borderId="80" xfId="0" applyNumberFormat="1" applyFont="1" applyFill="1" applyBorder="1" applyAlignment="1">
      <alignment/>
    </xf>
    <xf numFmtId="3" fontId="0" fillId="0" borderId="51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50" xfId="0" applyNumberFormat="1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71" xfId="0" applyNumberFormat="1" applyFont="1" applyFill="1" applyBorder="1" applyAlignment="1">
      <alignment/>
    </xf>
    <xf numFmtId="0" fontId="26" fillId="0" borderId="60" xfId="0" applyFont="1" applyFill="1" applyBorder="1" applyAlignment="1">
      <alignment/>
    </xf>
    <xf numFmtId="0" fontId="22" fillId="0" borderId="83" xfId="0" applyFont="1" applyFill="1" applyBorder="1" applyAlignment="1">
      <alignment/>
    </xf>
    <xf numFmtId="3" fontId="22" fillId="0" borderId="57" xfId="0" applyNumberFormat="1" applyFont="1" applyFill="1" applyBorder="1" applyAlignment="1">
      <alignment/>
    </xf>
    <xf numFmtId="3" fontId="22" fillId="0" borderId="83" xfId="0" applyNumberFormat="1" applyFont="1" applyFill="1" applyBorder="1" applyAlignment="1">
      <alignment/>
    </xf>
    <xf numFmtId="3" fontId="22" fillId="0" borderId="83" xfId="0" applyNumberFormat="1" applyFont="1" applyFill="1" applyBorder="1" applyAlignment="1">
      <alignment horizontal="center"/>
    </xf>
    <xf numFmtId="3" fontId="22" fillId="0" borderId="84" xfId="0" applyNumberFormat="1" applyFont="1" applyFill="1" applyBorder="1" applyAlignment="1">
      <alignment/>
    </xf>
    <xf numFmtId="3" fontId="22" fillId="0" borderId="85" xfId="0" applyNumberFormat="1" applyFont="1" applyFill="1" applyBorder="1" applyAlignment="1">
      <alignment/>
    </xf>
    <xf numFmtId="3" fontId="22" fillId="0" borderId="58" xfId="0" applyNumberFormat="1" applyFont="1" applyFill="1" applyBorder="1" applyAlignment="1">
      <alignment horizontal="center"/>
    </xf>
    <xf numFmtId="0" fontId="26" fillId="0" borderId="86" xfId="0" applyFont="1" applyFill="1" applyBorder="1" applyAlignment="1">
      <alignment/>
    </xf>
    <xf numFmtId="0" fontId="0" fillId="0" borderId="86" xfId="0" applyFont="1" applyFill="1" applyBorder="1" applyAlignment="1">
      <alignment/>
    </xf>
    <xf numFmtId="3" fontId="23" fillId="0" borderId="62" xfId="0" applyNumberFormat="1" applyFont="1" applyFill="1" applyBorder="1" applyAlignment="1">
      <alignment/>
    </xf>
    <xf numFmtId="3" fontId="0" fillId="0" borderId="59" xfId="0" applyNumberFormat="1" applyFont="1" applyFill="1" applyBorder="1" applyAlignment="1">
      <alignment/>
    </xf>
    <xf numFmtId="3" fontId="0" fillId="0" borderId="77" xfId="0" applyNumberFormat="1" applyFont="1" applyFill="1" applyBorder="1" applyAlignment="1">
      <alignment/>
    </xf>
    <xf numFmtId="164" fontId="23" fillId="0" borderId="64" xfId="0" applyNumberFormat="1" applyFont="1" applyFill="1" applyBorder="1" applyAlignment="1">
      <alignment/>
    </xf>
    <xf numFmtId="3" fontId="23" fillId="0" borderId="52" xfId="0" applyNumberFormat="1" applyFont="1" applyFill="1" applyBorder="1" applyAlignment="1">
      <alignment/>
    </xf>
    <xf numFmtId="164" fontId="23" fillId="0" borderId="79" xfId="0" applyNumberFormat="1" applyFont="1" applyFill="1" applyBorder="1" applyAlignment="1">
      <alignment/>
    </xf>
    <xf numFmtId="0" fontId="26" fillId="0" borderId="87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3" fontId="23" fillId="0" borderId="65" xfId="0" applyNumberFormat="1" applyFont="1" applyFill="1" applyBorder="1" applyAlignment="1">
      <alignment/>
    </xf>
    <xf numFmtId="3" fontId="0" fillId="0" borderId="66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164" fontId="23" fillId="0" borderId="68" xfId="0" applyNumberFormat="1" applyFont="1" applyFill="1" applyBorder="1" applyAlignment="1">
      <alignment/>
    </xf>
    <xf numFmtId="3" fontId="23" fillId="0" borderId="54" xfId="0" applyNumberFormat="1" applyFont="1" applyFill="1" applyBorder="1" applyAlignment="1">
      <alignment/>
    </xf>
    <xf numFmtId="3" fontId="23" fillId="0" borderId="50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164" fontId="23" fillId="0" borderId="72" xfId="0" applyNumberFormat="1" applyFont="1" applyFill="1" applyBorder="1" applyAlignment="1">
      <alignment/>
    </xf>
    <xf numFmtId="0" fontId="27" fillId="0" borderId="60" xfId="0" applyFont="1" applyFill="1" applyBorder="1" applyAlignment="1">
      <alignment/>
    </xf>
    <xf numFmtId="0" fontId="23" fillId="0" borderId="83" xfId="0" applyFont="1" applyFill="1" applyBorder="1" applyAlignment="1">
      <alignment/>
    </xf>
    <xf numFmtId="3" fontId="23" fillId="0" borderId="57" xfId="0" applyNumberFormat="1" applyFont="1" applyFill="1" applyBorder="1" applyAlignment="1">
      <alignment/>
    </xf>
    <xf numFmtId="3" fontId="23" fillId="0" borderId="83" xfId="0" applyNumberFormat="1" applyFont="1" applyFill="1" applyBorder="1" applyAlignment="1">
      <alignment/>
    </xf>
    <xf numFmtId="3" fontId="23" fillId="0" borderId="84" xfId="0" applyNumberFormat="1" applyFont="1" applyFill="1" applyBorder="1" applyAlignment="1">
      <alignment/>
    </xf>
    <xf numFmtId="3" fontId="23" fillId="0" borderId="85" xfId="0" applyNumberFormat="1" applyFont="1" applyFill="1" applyBorder="1" applyAlignment="1">
      <alignment/>
    </xf>
    <xf numFmtId="164" fontId="23" fillId="0" borderId="58" xfId="0" applyNumberFormat="1" applyFont="1" applyFill="1" applyBorder="1" applyAlignment="1">
      <alignment/>
    </xf>
    <xf numFmtId="3" fontId="23" fillId="0" borderId="51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3" fillId="0" borderId="58" xfId="0" applyNumberFormat="1" applyFont="1" applyFill="1" applyBorder="1" applyAlignment="1">
      <alignment/>
    </xf>
    <xf numFmtId="0" fontId="23" fillId="0" borderId="83" xfId="0" applyFont="1" applyFill="1" applyBorder="1" applyAlignment="1">
      <alignment horizontal="right"/>
    </xf>
    <xf numFmtId="3" fontId="23" fillId="0" borderId="60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1" fillId="0" borderId="50" xfId="0" applyFont="1" applyFill="1" applyBorder="1" applyAlignment="1">
      <alignment/>
    </xf>
    <xf numFmtId="0" fontId="31" fillId="0" borderId="25" xfId="0" applyFont="1" applyFill="1" applyBorder="1" applyAlignment="1">
      <alignment vertical="center"/>
    </xf>
    <xf numFmtId="0" fontId="31" fillId="0" borderId="38" xfId="0" applyFont="1" applyFill="1" applyBorder="1" applyAlignment="1">
      <alignment vertical="center"/>
    </xf>
    <xf numFmtId="3" fontId="31" fillId="0" borderId="50" xfId="0" applyNumberFormat="1" applyFont="1" applyFill="1" applyBorder="1" applyAlignment="1">
      <alignment/>
    </xf>
    <xf numFmtId="3" fontId="31" fillId="0" borderId="25" xfId="0" applyNumberFormat="1" applyFont="1" applyFill="1" applyBorder="1" applyAlignment="1">
      <alignment vertical="center"/>
    </xf>
    <xf numFmtId="3" fontId="31" fillId="0" borderId="38" xfId="0" applyNumberFormat="1" applyFont="1" applyFill="1" applyBorder="1" applyAlignment="1">
      <alignment vertical="center"/>
    </xf>
    <xf numFmtId="3" fontId="31" fillId="0" borderId="86" xfId="0" applyNumberFormat="1" applyFont="1" applyFill="1" applyBorder="1" applyAlignment="1">
      <alignment/>
    </xf>
    <xf numFmtId="3" fontId="31" fillId="0" borderId="52" xfId="0" applyNumberFormat="1" applyFont="1" applyFill="1" applyBorder="1" applyAlignment="1">
      <alignment/>
    </xf>
    <xf numFmtId="3" fontId="31" fillId="0" borderId="65" xfId="0" applyNumberFormat="1" applyFont="1" applyFill="1" applyBorder="1" applyAlignment="1">
      <alignment/>
    </xf>
    <xf numFmtId="3" fontId="31" fillId="0" borderId="51" xfId="0" applyNumberFormat="1" applyFont="1" applyFill="1" applyBorder="1" applyAlignment="1">
      <alignment/>
    </xf>
    <xf numFmtId="3" fontId="31" fillId="0" borderId="28" xfId="0" applyNumberFormat="1" applyFont="1" applyFill="1" applyBorder="1" applyAlignment="1">
      <alignment vertical="center"/>
    </xf>
    <xf numFmtId="0" fontId="3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5" fillId="0" borderId="61" xfId="0" applyFont="1" applyFill="1" applyBorder="1" applyAlignment="1">
      <alignment/>
    </xf>
    <xf numFmtId="0" fontId="25" fillId="0" borderId="64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25" fillId="0" borderId="64" xfId="0" applyFont="1" applyFill="1" applyBorder="1" applyAlignment="1">
      <alignment horizontal="center"/>
    </xf>
    <xf numFmtId="0" fontId="25" fillId="0" borderId="63" xfId="0" applyFont="1" applyFill="1" applyBorder="1" applyAlignment="1">
      <alignment/>
    </xf>
    <xf numFmtId="0" fontId="25" fillId="0" borderId="59" xfId="0" applyFont="1" applyFill="1" applyBorder="1" applyAlignment="1">
      <alignment/>
    </xf>
    <xf numFmtId="0" fontId="30" fillId="0" borderId="59" xfId="0" applyFont="1" applyFill="1" applyBorder="1" applyAlignment="1">
      <alignment horizontal="center"/>
    </xf>
    <xf numFmtId="0" fontId="25" fillId="0" borderId="62" xfId="0" applyFont="1" applyFill="1" applyBorder="1" applyAlignment="1">
      <alignment horizontal="center"/>
    </xf>
    <xf numFmtId="0" fontId="36" fillId="0" borderId="87" xfId="0" applyFont="1" applyFill="1" applyBorder="1" applyAlignment="1">
      <alignment horizontal="center"/>
    </xf>
    <xf numFmtId="0" fontId="36" fillId="0" borderId="68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25" fillId="0" borderId="65" xfId="0" applyFont="1" applyFill="1" applyBorder="1" applyAlignment="1">
      <alignment horizontal="center"/>
    </xf>
    <xf numFmtId="0" fontId="25" fillId="0" borderId="68" xfId="0" applyFont="1" applyFill="1" applyBorder="1" applyAlignment="1">
      <alignment horizontal="center"/>
    </xf>
    <xf numFmtId="0" fontId="25" fillId="0" borderId="66" xfId="0" applyFont="1" applyFill="1" applyBorder="1" applyAlignment="1">
      <alignment horizontal="center"/>
    </xf>
    <xf numFmtId="0" fontId="25" fillId="0" borderId="67" xfId="0" applyFont="1" applyFill="1" applyBorder="1" applyAlignment="1">
      <alignment horizontal="center"/>
    </xf>
    <xf numFmtId="0" fontId="25" fillId="0" borderId="28" xfId="0" applyFont="1" applyFill="1" applyBorder="1" applyAlignment="1">
      <alignment vertical="center"/>
    </xf>
    <xf numFmtId="0" fontId="25" fillId="0" borderId="72" xfId="0" applyFont="1" applyFill="1" applyBorder="1" applyAlignment="1">
      <alignment/>
    </xf>
    <xf numFmtId="0" fontId="0" fillId="0" borderId="72" xfId="0" applyFont="1" applyFill="1" applyBorder="1" applyAlignment="1">
      <alignment/>
    </xf>
    <xf numFmtId="165" fontId="0" fillId="0" borderId="72" xfId="0" applyNumberFormat="1" applyFont="1" applyFill="1" applyBorder="1" applyAlignment="1">
      <alignment/>
    </xf>
    <xf numFmtId="1" fontId="31" fillId="0" borderId="62" xfId="0" applyNumberFormat="1" applyFont="1" applyFill="1" applyBorder="1" applyAlignment="1">
      <alignment horizontal="right" vertical="center"/>
    </xf>
    <xf numFmtId="3" fontId="31" fillId="0" borderId="70" xfId="0" applyNumberFormat="1" applyFont="1" applyFill="1" applyBorder="1" applyAlignment="1">
      <alignment vertical="center"/>
    </xf>
    <xf numFmtId="3" fontId="31" fillId="0" borderId="71" xfId="0" applyNumberFormat="1" applyFont="1" applyFill="1" applyBorder="1" applyAlignment="1">
      <alignment vertical="center"/>
    </xf>
    <xf numFmtId="3" fontId="31" fillId="0" borderId="50" xfId="0" applyNumberFormat="1" applyFont="1" applyFill="1" applyBorder="1" applyAlignment="1">
      <alignment horizontal="center" vertical="center"/>
    </xf>
    <xf numFmtId="3" fontId="31" fillId="0" borderId="72" xfId="0" applyNumberFormat="1" applyFont="1" applyFill="1" applyBorder="1" applyAlignment="1">
      <alignment horizontal="center" vertical="center"/>
    </xf>
    <xf numFmtId="0" fontId="25" fillId="0" borderId="73" xfId="0" applyFont="1" applyFill="1" applyBorder="1" applyAlignment="1">
      <alignment vertical="center"/>
    </xf>
    <xf numFmtId="0" fontId="25" fillId="0" borderId="74" xfId="0" applyFont="1" applyFill="1" applyBorder="1" applyAlignment="1">
      <alignment/>
    </xf>
    <xf numFmtId="0" fontId="0" fillId="0" borderId="74" xfId="0" applyFont="1" applyFill="1" applyBorder="1" applyAlignment="1">
      <alignment/>
    </xf>
    <xf numFmtId="165" fontId="0" fillId="0" borderId="74" xfId="0" applyNumberFormat="1" applyFont="1" applyFill="1" applyBorder="1" applyAlignment="1">
      <alignment/>
    </xf>
    <xf numFmtId="2" fontId="31" fillId="0" borderId="53" xfId="0" applyNumberFormat="1" applyFont="1" applyFill="1" applyBorder="1" applyAlignment="1">
      <alignment/>
    </xf>
    <xf numFmtId="2" fontId="31" fillId="0" borderId="75" xfId="0" applyNumberFormat="1" applyFont="1" applyFill="1" applyBorder="1" applyAlignment="1">
      <alignment vertical="center"/>
    </xf>
    <xf numFmtId="2" fontId="31" fillId="0" borderId="53" xfId="0" applyNumberFormat="1" applyFont="1" applyFill="1" applyBorder="1" applyAlignment="1">
      <alignment horizontal="right" vertical="center"/>
    </xf>
    <xf numFmtId="4" fontId="31" fillId="0" borderId="75" xfId="0" applyNumberFormat="1" applyFont="1" applyFill="1" applyBorder="1" applyAlignment="1">
      <alignment vertical="center"/>
    </xf>
    <xf numFmtId="4" fontId="31" fillId="0" borderId="67" xfId="0" applyNumberFormat="1" applyFont="1" applyFill="1" applyBorder="1" applyAlignment="1">
      <alignment vertical="center"/>
    </xf>
    <xf numFmtId="4" fontId="31" fillId="0" borderId="76" xfId="0" applyNumberFormat="1" applyFont="1" applyFill="1" applyBorder="1" applyAlignment="1">
      <alignment vertical="center"/>
    </xf>
    <xf numFmtId="2" fontId="31" fillId="0" borderId="67" xfId="0" applyNumberFormat="1" applyFont="1" applyFill="1" applyBorder="1" applyAlignment="1">
      <alignment vertical="center"/>
    </xf>
    <xf numFmtId="164" fontId="31" fillId="0" borderId="53" xfId="0" applyNumberFormat="1" applyFont="1" applyFill="1" applyBorder="1" applyAlignment="1">
      <alignment vertical="center"/>
    </xf>
    <xf numFmtId="3" fontId="31" fillId="0" borderId="74" xfId="0" applyNumberFormat="1" applyFont="1" applyFill="1" applyBorder="1" applyAlignment="1">
      <alignment horizontal="center" vertical="center"/>
    </xf>
    <xf numFmtId="0" fontId="25" fillId="0" borderId="55" xfId="0" applyFont="1" applyFill="1" applyBorder="1" applyAlignment="1">
      <alignment vertical="center"/>
    </xf>
    <xf numFmtId="0" fontId="32" fillId="0" borderId="79" xfId="0" applyFont="1" applyFill="1" applyBorder="1" applyAlignment="1">
      <alignment horizontal="center" vertical="center"/>
    </xf>
    <xf numFmtId="3" fontId="0" fillId="0" borderId="79" xfId="0" applyNumberFormat="1" applyFont="1" applyFill="1" applyBorder="1" applyAlignment="1">
      <alignment/>
    </xf>
    <xf numFmtId="3" fontId="31" fillId="0" borderId="26" xfId="0" applyNumberFormat="1" applyFont="1" applyFill="1" applyBorder="1" applyAlignment="1">
      <alignment vertical="center"/>
    </xf>
    <xf numFmtId="3" fontId="31" fillId="0" borderId="52" xfId="0" applyNumberFormat="1" applyFont="1" applyFill="1" applyBorder="1" applyAlignment="1">
      <alignment horizontal="center" vertical="center"/>
    </xf>
    <xf numFmtId="3" fontId="31" fillId="0" borderId="77" xfId="0" applyNumberFormat="1" applyFont="1" applyFill="1" applyBorder="1" applyAlignment="1">
      <alignment vertical="center"/>
    </xf>
    <xf numFmtId="3" fontId="31" fillId="0" borderId="78" xfId="0" applyNumberFormat="1" applyFont="1" applyFill="1" applyBorder="1" applyAlignment="1">
      <alignment vertical="center"/>
    </xf>
    <xf numFmtId="3" fontId="31" fillId="0" borderId="35" xfId="0" applyNumberFormat="1" applyFont="1" applyFill="1" applyBorder="1" applyAlignment="1">
      <alignment vertical="center"/>
    </xf>
    <xf numFmtId="3" fontId="31" fillId="0" borderId="79" xfId="0" applyNumberFormat="1" applyFont="1" applyFill="1" applyBorder="1" applyAlignment="1">
      <alignment horizontal="center" vertical="center"/>
    </xf>
    <xf numFmtId="0" fontId="25" fillId="0" borderId="79" xfId="0" applyFont="1" applyFill="1" applyBorder="1" applyAlignment="1">
      <alignment/>
    </xf>
    <xf numFmtId="3" fontId="0" fillId="0" borderId="69" xfId="0" applyNumberFormat="1" applyFont="1" applyFill="1" applyBorder="1" applyAlignment="1">
      <alignment/>
    </xf>
    <xf numFmtId="3" fontId="31" fillId="0" borderId="81" xfId="0" applyNumberFormat="1" applyFont="1" applyFill="1" applyBorder="1" applyAlignment="1">
      <alignment vertical="center"/>
    </xf>
    <xf numFmtId="3" fontId="31" fillId="0" borderId="34" xfId="0" applyNumberFormat="1" applyFont="1" applyFill="1" applyBorder="1" applyAlignment="1">
      <alignment vertical="center"/>
    </xf>
    <xf numFmtId="3" fontId="31" fillId="0" borderId="80" xfId="0" applyNumberFormat="1" applyFont="1" applyFill="1" applyBorder="1" applyAlignment="1">
      <alignment vertical="center"/>
    </xf>
    <xf numFmtId="0" fontId="32" fillId="0" borderId="72" xfId="0" applyFont="1" applyFill="1" applyBorder="1" applyAlignment="1">
      <alignment horizontal="center" vertical="center"/>
    </xf>
    <xf numFmtId="3" fontId="0" fillId="0" borderId="72" xfId="0" applyNumberFormat="1" applyFont="1" applyFill="1" applyBorder="1" applyAlignment="1">
      <alignment/>
    </xf>
    <xf numFmtId="3" fontId="31" fillId="0" borderId="0" xfId="0" applyNumberFormat="1" applyFont="1" applyFill="1" applyAlignment="1">
      <alignment vertical="center"/>
    </xf>
    <xf numFmtId="0" fontId="25" fillId="0" borderId="60" xfId="0" applyFont="1" applyFill="1" applyBorder="1" applyAlignment="1">
      <alignment vertical="center"/>
    </xf>
    <xf numFmtId="0" fontId="25" fillId="0" borderId="58" xfId="0" applyFont="1" applyFill="1" applyBorder="1" applyAlignment="1">
      <alignment/>
    </xf>
    <xf numFmtId="0" fontId="32" fillId="0" borderId="58" xfId="0" applyFont="1" applyFill="1" applyBorder="1" applyAlignment="1">
      <alignment horizontal="center" vertical="center"/>
    </xf>
    <xf numFmtId="3" fontId="22" fillId="0" borderId="58" xfId="0" applyNumberFormat="1" applyFont="1" applyFill="1" applyBorder="1" applyAlignment="1">
      <alignment/>
    </xf>
    <xf numFmtId="3" fontId="31" fillId="0" borderId="83" xfId="0" applyNumberFormat="1" applyFont="1" applyFill="1" applyBorder="1" applyAlignment="1">
      <alignment/>
    </xf>
    <xf numFmtId="3" fontId="31" fillId="0" borderId="57" xfId="0" applyNumberFormat="1" applyFont="1" applyFill="1" applyBorder="1" applyAlignment="1">
      <alignment vertical="center"/>
    </xf>
    <xf numFmtId="3" fontId="31" fillId="0" borderId="83" xfId="0" applyNumberFormat="1" applyFont="1" applyFill="1" applyBorder="1" applyAlignment="1">
      <alignment horizontal="center" vertical="center"/>
    </xf>
    <xf numFmtId="3" fontId="31" fillId="0" borderId="84" xfId="0" applyNumberFormat="1" applyFont="1" applyFill="1" applyBorder="1" applyAlignment="1">
      <alignment vertical="center"/>
    </xf>
    <xf numFmtId="3" fontId="31" fillId="0" borderId="85" xfId="0" applyNumberFormat="1" applyFont="1" applyFill="1" applyBorder="1" applyAlignment="1">
      <alignment vertical="center"/>
    </xf>
    <xf numFmtId="3" fontId="31" fillId="0" borderId="58" xfId="0" applyNumberFormat="1" applyFont="1" applyFill="1" applyBorder="1" applyAlignment="1">
      <alignment horizontal="center" vertical="center"/>
    </xf>
    <xf numFmtId="3" fontId="31" fillId="0" borderId="53" xfId="0" applyNumberFormat="1" applyFont="1" applyFill="1" applyBorder="1" applyAlignment="1">
      <alignment/>
    </xf>
    <xf numFmtId="3" fontId="31" fillId="0" borderId="53" xfId="0" applyNumberFormat="1" applyFont="1" applyFill="1" applyBorder="1" applyAlignment="1">
      <alignment horizontal="center" vertical="center"/>
    </xf>
    <xf numFmtId="0" fontId="25" fillId="0" borderId="63" xfId="0" applyFont="1" applyFill="1" applyBorder="1" applyAlignment="1">
      <alignment vertical="center"/>
    </xf>
    <xf numFmtId="0" fontId="33" fillId="0" borderId="91" xfId="0" applyFont="1" applyFill="1" applyBorder="1" applyAlignment="1">
      <alignment horizontal="center"/>
    </xf>
    <xf numFmtId="3" fontId="0" fillId="0" borderId="91" xfId="0" applyNumberFormat="1" applyFont="1" applyFill="1" applyBorder="1" applyAlignment="1">
      <alignment/>
    </xf>
    <xf numFmtId="3" fontId="31" fillId="0" borderId="64" xfId="0" applyNumberFormat="1" applyFont="1" applyFill="1" applyBorder="1" applyAlignment="1">
      <alignment vertical="center"/>
    </xf>
    <xf numFmtId="3" fontId="31" fillId="0" borderId="59" xfId="0" applyNumberFormat="1" applyFont="1" applyFill="1" applyBorder="1" applyAlignment="1">
      <alignment vertical="center"/>
    </xf>
    <xf numFmtId="3" fontId="31" fillId="0" borderId="62" xfId="0" applyNumberFormat="1" applyFont="1" applyFill="1" applyBorder="1" applyAlignment="1">
      <alignment vertical="center"/>
    </xf>
    <xf numFmtId="164" fontId="31" fillId="0" borderId="64" xfId="0" applyNumberFormat="1" applyFont="1" applyFill="1" applyBorder="1" applyAlignment="1">
      <alignment vertical="center"/>
    </xf>
    <xf numFmtId="0" fontId="33" fillId="0" borderId="79" xfId="0" applyFont="1" applyFill="1" applyBorder="1" applyAlignment="1">
      <alignment horizontal="center"/>
    </xf>
    <xf numFmtId="3" fontId="31" fillId="0" borderId="79" xfId="0" applyNumberFormat="1" applyFont="1" applyFill="1" applyBorder="1" applyAlignment="1">
      <alignment vertical="center"/>
    </xf>
    <xf numFmtId="3" fontId="31" fillId="0" borderId="52" xfId="0" applyNumberFormat="1" applyFont="1" applyFill="1" applyBorder="1" applyAlignment="1">
      <alignment vertical="center"/>
    </xf>
    <xf numFmtId="164" fontId="31" fillId="0" borderId="79" xfId="0" applyNumberFormat="1" applyFont="1" applyFill="1" applyBorder="1" applyAlignment="1">
      <alignment vertical="center"/>
    </xf>
    <xf numFmtId="0" fontId="25" fillId="0" borderId="87" xfId="0" applyFont="1" applyFill="1" applyBorder="1" applyAlignment="1">
      <alignment vertical="center"/>
    </xf>
    <xf numFmtId="0" fontId="33" fillId="0" borderId="68" xfId="0" applyFont="1" applyFill="1" applyBorder="1" applyAlignment="1">
      <alignment horizontal="center"/>
    </xf>
    <xf numFmtId="3" fontId="0" fillId="0" borderId="68" xfId="0" applyNumberFormat="1" applyFont="1" applyFill="1" applyBorder="1" applyAlignment="1">
      <alignment/>
    </xf>
    <xf numFmtId="3" fontId="31" fillId="0" borderId="74" xfId="0" applyNumberFormat="1" applyFont="1" applyFill="1" applyBorder="1" applyAlignment="1">
      <alignment vertical="center"/>
    </xf>
    <xf numFmtId="3" fontId="31" fillId="0" borderId="66" xfId="0" applyNumberFormat="1" applyFont="1" applyFill="1" applyBorder="1" applyAlignment="1">
      <alignment vertical="center"/>
    </xf>
    <xf numFmtId="3" fontId="31" fillId="0" borderId="43" xfId="0" applyNumberFormat="1" applyFont="1" applyFill="1" applyBorder="1" applyAlignment="1">
      <alignment vertical="center"/>
    </xf>
    <xf numFmtId="3" fontId="31" fillId="0" borderId="65" xfId="0" applyNumberFormat="1" applyFont="1" applyFill="1" applyBorder="1" applyAlignment="1">
      <alignment vertical="center"/>
    </xf>
    <xf numFmtId="164" fontId="31" fillId="0" borderId="68" xfId="0" applyNumberFormat="1" applyFont="1" applyFill="1" applyBorder="1" applyAlignment="1">
      <alignment vertical="center"/>
    </xf>
    <xf numFmtId="0" fontId="25" fillId="0" borderId="91" xfId="0" applyFont="1" applyFill="1" applyBorder="1" applyAlignment="1">
      <alignment horizontal="center" vertical="center"/>
    </xf>
    <xf numFmtId="3" fontId="31" fillId="0" borderId="69" xfId="0" applyNumberFormat="1" applyFont="1" applyFill="1" applyBorder="1" applyAlignment="1">
      <alignment vertical="center"/>
    </xf>
    <xf numFmtId="0" fontId="25" fillId="0" borderId="72" xfId="0" applyFont="1" applyFill="1" applyBorder="1" applyAlignment="1">
      <alignment horizontal="center" vertical="center"/>
    </xf>
    <xf numFmtId="0" fontId="25" fillId="0" borderId="79" xfId="0" applyFont="1" applyFill="1" applyBorder="1" applyAlignment="1">
      <alignment horizontal="center" vertical="center"/>
    </xf>
    <xf numFmtId="0" fontId="25" fillId="0" borderId="74" xfId="0" applyFont="1" applyFill="1" applyBorder="1" applyAlignment="1">
      <alignment horizontal="center" vertical="center"/>
    </xf>
    <xf numFmtId="3" fontId="31" fillId="0" borderId="82" xfId="0" applyNumberFormat="1" applyFont="1" applyFill="1" applyBorder="1" applyAlignment="1">
      <alignment vertical="center"/>
    </xf>
    <xf numFmtId="3" fontId="31" fillId="0" borderId="50" xfId="0" applyNumberFormat="1" applyFont="1" applyFill="1" applyBorder="1" applyAlignment="1">
      <alignment vertical="center"/>
    </xf>
    <xf numFmtId="164" fontId="31" fillId="0" borderId="72" xfId="0" applyNumberFormat="1" applyFont="1" applyFill="1" applyBorder="1" applyAlignment="1">
      <alignment vertical="center"/>
    </xf>
    <xf numFmtId="0" fontId="31" fillId="0" borderId="60" xfId="0" applyFont="1" applyFill="1" applyBorder="1" applyAlignment="1">
      <alignment vertical="center"/>
    </xf>
    <xf numFmtId="3" fontId="31" fillId="0" borderId="58" xfId="0" applyNumberFormat="1" applyFont="1" applyFill="1" applyBorder="1" applyAlignment="1">
      <alignment vertical="center"/>
    </xf>
    <xf numFmtId="3" fontId="31" fillId="0" borderId="83" xfId="0" applyNumberFormat="1" applyFont="1" applyFill="1" applyBorder="1" applyAlignment="1">
      <alignment vertical="center"/>
    </xf>
    <xf numFmtId="164" fontId="31" fillId="0" borderId="58" xfId="0" applyNumberFormat="1" applyFont="1" applyFill="1" applyBorder="1" applyAlignment="1">
      <alignment vertical="center"/>
    </xf>
    <xf numFmtId="0" fontId="32" fillId="0" borderId="79" xfId="0" applyFont="1" applyFill="1" applyBorder="1" applyAlignment="1">
      <alignment/>
    </xf>
    <xf numFmtId="0" fontId="32" fillId="0" borderId="74" xfId="0" applyFont="1" applyFill="1" applyBorder="1" applyAlignment="1">
      <alignment/>
    </xf>
    <xf numFmtId="0" fontId="32" fillId="0" borderId="72" xfId="0" applyFont="1" applyFill="1" applyBorder="1" applyAlignment="1">
      <alignment horizontal="center"/>
    </xf>
    <xf numFmtId="0" fontId="31" fillId="0" borderId="72" xfId="0" applyFont="1" applyFill="1" applyBorder="1" applyAlignment="1">
      <alignment/>
    </xf>
    <xf numFmtId="3" fontId="31" fillId="0" borderId="72" xfId="0" applyNumberFormat="1" applyFont="1" applyFill="1" applyBorder="1" applyAlignment="1">
      <alignment vertical="center"/>
    </xf>
    <xf numFmtId="3" fontId="31" fillId="0" borderId="0" xfId="0" applyNumberFormat="1" applyFont="1" applyFill="1" applyBorder="1" applyAlignment="1">
      <alignment vertical="center"/>
    </xf>
    <xf numFmtId="0" fontId="31" fillId="0" borderId="58" xfId="0" applyFont="1" applyFill="1" applyBorder="1" applyAlignment="1">
      <alignment/>
    </xf>
    <xf numFmtId="0" fontId="32" fillId="0" borderId="58" xfId="0" applyFont="1" applyFill="1" applyBorder="1" applyAlignment="1">
      <alignment horizontal="center"/>
    </xf>
    <xf numFmtId="0" fontId="33" fillId="0" borderId="58" xfId="0" applyFont="1" applyFill="1" applyBorder="1" applyAlignment="1">
      <alignment horizontal="center"/>
    </xf>
    <xf numFmtId="3" fontId="31" fillId="0" borderId="60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8" fillId="33" borderId="92" xfId="0" applyFont="1" applyFill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0" xfId="46" applyFont="1" applyFill="1" applyAlignment="1">
      <alignment/>
      <protection/>
    </xf>
    <xf numFmtId="0" fontId="7" fillId="0" borderId="0" xfId="49" applyFont="1" applyAlignment="1">
      <alignment horizontal="center"/>
      <protection/>
    </xf>
    <xf numFmtId="0" fontId="7" fillId="0" borderId="81" xfId="49" applyFont="1" applyBorder="1" applyAlignment="1">
      <alignment horizontal="right"/>
      <protection/>
    </xf>
    <xf numFmtId="0" fontId="76" fillId="0" borderId="0" xfId="48" applyFont="1" applyAlignment="1">
      <alignment horizontal="left"/>
      <protection/>
    </xf>
    <xf numFmtId="0" fontId="77" fillId="0" borderId="0" xfId="48" applyFont="1" applyAlignment="1">
      <alignment horizontal="center"/>
      <protection/>
    </xf>
    <xf numFmtId="0" fontId="76" fillId="0" borderId="0" xfId="48" applyFont="1" applyAlignment="1">
      <alignment/>
      <protection/>
    </xf>
    <xf numFmtId="0" fontId="9" fillId="0" borderId="0" xfId="0" applyFont="1" applyFill="1" applyAlignment="1" applyProtection="1">
      <alignment horizontal="left"/>
      <protection hidden="1"/>
    </xf>
    <xf numFmtId="0" fontId="20" fillId="0" borderId="0" xfId="0" applyFont="1" applyFill="1" applyAlignment="1" applyProtection="1">
      <alignment horizontal="right"/>
      <protection hidden="1"/>
    </xf>
    <xf numFmtId="0" fontId="30" fillId="0" borderId="60" xfId="0" applyFont="1" applyFill="1" applyBorder="1" applyAlignment="1">
      <alignment horizontal="center" vertical="center"/>
    </xf>
    <xf numFmtId="0" fontId="30" fillId="0" borderId="57" xfId="0" applyFont="1" applyFill="1" applyBorder="1" applyAlignment="1">
      <alignment horizontal="center" vertical="center"/>
    </xf>
    <xf numFmtId="0" fontId="30" fillId="0" borderId="58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_Rezerva 2004 ORJ 110 - k 31102004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28"/>
  <sheetViews>
    <sheetView tabSelected="1" zoomScalePageLayoutView="0" workbookViewId="0" topLeftCell="A2">
      <selection activeCell="H23" sqref="H23:I23"/>
    </sheetView>
  </sheetViews>
  <sheetFormatPr defaultColWidth="9.140625" defaultRowHeight="12.75"/>
  <cols>
    <col min="1" max="1" width="4.7109375" style="0" customWidth="1"/>
    <col min="2" max="2" width="26.8515625" style="0" customWidth="1"/>
    <col min="3" max="5" width="23.7109375" style="0" customWidth="1"/>
  </cols>
  <sheetData>
    <row r="1" s="2" customFormat="1" ht="15.75" hidden="1">
      <c r="A1" s="1" t="s">
        <v>0</v>
      </c>
    </row>
    <row r="2" s="2" customFormat="1" ht="12.75"/>
    <row r="3" spans="1:2" s="2" customFormat="1" ht="15.75" hidden="1">
      <c r="A3" s="1" t="s">
        <v>1</v>
      </c>
      <c r="B3" s="3"/>
    </row>
    <row r="4" spans="1:2" s="2" customFormat="1" ht="15.75">
      <c r="A4" s="1"/>
      <c r="B4" s="1" t="s">
        <v>2</v>
      </c>
    </row>
    <row r="5" s="2" customFormat="1" ht="15.75">
      <c r="A5" s="1"/>
    </row>
    <row r="6" spans="1:5" s="2" customFormat="1" ht="20.25">
      <c r="A6" s="751" t="s">
        <v>3</v>
      </c>
      <c r="B6" s="752"/>
      <c r="C6" s="753"/>
      <c r="D6" s="753"/>
      <c r="E6" s="753"/>
    </row>
    <row r="7" spans="1:5" ht="15.75">
      <c r="A7" s="4"/>
      <c r="B7" s="5"/>
      <c r="C7" s="5"/>
      <c r="D7" s="5"/>
      <c r="E7" s="5"/>
    </row>
    <row r="8" spans="1:5" ht="13.5" thickBot="1">
      <c r="A8" s="6"/>
      <c r="C8" s="7"/>
      <c r="D8" s="7"/>
      <c r="E8" s="7" t="s">
        <v>4</v>
      </c>
    </row>
    <row r="9" spans="2:191" ht="18.75" customHeight="1">
      <c r="B9" s="754" t="s">
        <v>5</v>
      </c>
      <c r="C9" s="8" t="s">
        <v>6</v>
      </c>
      <c r="D9" s="8" t="s">
        <v>7</v>
      </c>
      <c r="E9" s="8" t="s">
        <v>8</v>
      </c>
      <c r="F9" s="9" t="s">
        <v>9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</row>
    <row r="10" spans="2:191" ht="13.5" customHeight="1" thickBot="1">
      <c r="B10" s="755"/>
      <c r="C10" s="11" t="s">
        <v>10</v>
      </c>
      <c r="D10" s="11" t="s">
        <v>10</v>
      </c>
      <c r="E10" s="11" t="s">
        <v>10</v>
      </c>
      <c r="F10" s="12" t="s">
        <v>11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</row>
    <row r="11" spans="2:191" ht="13.5" thickTop="1">
      <c r="B11" s="13" t="s">
        <v>12</v>
      </c>
      <c r="C11" s="14">
        <v>287230</v>
      </c>
      <c r="D11" s="14">
        <v>284382</v>
      </c>
      <c r="E11" s="14">
        <v>113349.9</v>
      </c>
      <c r="F11" s="15">
        <f>(E11/D11)*100</f>
        <v>39.85832436652109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</row>
    <row r="12" spans="2:191" ht="12.75">
      <c r="B12" s="16" t="s">
        <v>13</v>
      </c>
      <c r="C12" s="17">
        <v>55847</v>
      </c>
      <c r="D12" s="17">
        <v>56250</v>
      </c>
      <c r="E12" s="17">
        <v>29203.1</v>
      </c>
      <c r="F12" s="18">
        <f>(E12/D12)*100</f>
        <v>51.916622222222216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</row>
    <row r="13" spans="2:191" ht="12.75">
      <c r="B13" s="16" t="s">
        <v>14</v>
      </c>
      <c r="C13" s="17">
        <v>6872</v>
      </c>
      <c r="D13" s="17">
        <v>6872</v>
      </c>
      <c r="E13" s="17">
        <v>1211.4</v>
      </c>
      <c r="F13" s="18">
        <f>(E13/D13)*100</f>
        <v>17.62805587892899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</row>
    <row r="14" spans="2:191" ht="12.75">
      <c r="B14" s="19" t="s">
        <v>15</v>
      </c>
      <c r="C14" s="17">
        <v>89134</v>
      </c>
      <c r="D14" s="17">
        <v>102798.7</v>
      </c>
      <c r="E14" s="17">
        <f>236870.1-209373.3</f>
        <v>27496.800000000017</v>
      </c>
      <c r="F14" s="18">
        <f>(E14/D14)*100</f>
        <v>26.748198177603435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</row>
    <row r="15" spans="2:191" ht="19.5" customHeight="1" thickBot="1">
      <c r="B15" s="20" t="s">
        <v>16</v>
      </c>
      <c r="C15" s="21">
        <f>SUM(C11:C14)</f>
        <v>439083</v>
      </c>
      <c r="D15" s="21">
        <f>SUM(D11:D14)</f>
        <v>450302.7</v>
      </c>
      <c r="E15" s="21">
        <f>SUM(E11:E14)</f>
        <v>171261.2</v>
      </c>
      <c r="F15" s="22">
        <f>(E15/D15)*100</f>
        <v>38.03246127549313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</row>
    <row r="16" spans="2:191" ht="13.5" thickTop="1">
      <c r="B16" s="23"/>
      <c r="C16" s="24"/>
      <c r="D16" s="24"/>
      <c r="E16" s="24"/>
      <c r="F16" s="25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</row>
    <row r="17" spans="1:191" ht="12.75">
      <c r="A17" s="10"/>
      <c r="B17" s="16" t="s">
        <v>17</v>
      </c>
      <c r="C17" s="17">
        <v>382450.7</v>
      </c>
      <c r="D17" s="17">
        <v>406883.8</v>
      </c>
      <c r="E17" s="17">
        <f>374946.5-209373.3</f>
        <v>165573.2</v>
      </c>
      <c r="F17" s="18">
        <f>(E17/D17)*100</f>
        <v>40.692993921114585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</row>
    <row r="18" spans="1:213" s="26" customFormat="1" ht="12.75">
      <c r="A18" s="10"/>
      <c r="B18" s="19" t="s">
        <v>18</v>
      </c>
      <c r="C18" s="17">
        <v>56632.3</v>
      </c>
      <c r="D18" s="17">
        <v>74051.3</v>
      </c>
      <c r="E18" s="17">
        <v>23000.6</v>
      </c>
      <c r="F18" s="18">
        <f>(E18/D18)*100</f>
        <v>31.06035950753059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</row>
    <row r="19" spans="1:191" ht="19.5" customHeight="1" thickBot="1">
      <c r="A19" s="10"/>
      <c r="B19" s="20" t="s">
        <v>19</v>
      </c>
      <c r="C19" s="21">
        <f>SUM(C17:C18)</f>
        <v>439083</v>
      </c>
      <c r="D19" s="21">
        <f>SUM(D17:D18)</f>
        <v>480935.1</v>
      </c>
      <c r="E19" s="21">
        <f>SUM(E17:E18)</f>
        <v>188573.80000000002</v>
      </c>
      <c r="F19" s="22">
        <f>(E19/D19)*100</f>
        <v>39.209822697490786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</row>
    <row r="20" spans="2:191" ht="13.5" thickTop="1">
      <c r="B20" s="27"/>
      <c r="C20" s="28"/>
      <c r="D20" s="28"/>
      <c r="E20" s="28"/>
      <c r="F20" s="2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</row>
    <row r="21" spans="2:191" ht="12.75">
      <c r="B21" s="30" t="s">
        <v>20</v>
      </c>
      <c r="C21" s="31"/>
      <c r="D21" s="31"/>
      <c r="E21" s="31"/>
      <c r="F21" s="32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</row>
    <row r="22" spans="2:6" ht="12.75">
      <c r="B22" s="30" t="s">
        <v>21</v>
      </c>
      <c r="C22" s="33"/>
      <c r="D22" s="33"/>
      <c r="E22" s="33"/>
      <c r="F22" s="34"/>
    </row>
    <row r="23" spans="2:6" ht="15" customHeight="1" thickBot="1">
      <c r="B23" s="35" t="s">
        <v>22</v>
      </c>
      <c r="C23" s="36">
        <v>0</v>
      </c>
      <c r="D23" s="36">
        <v>30632.4</v>
      </c>
      <c r="E23" s="36">
        <v>17312.6</v>
      </c>
      <c r="F23" s="37"/>
    </row>
    <row r="26" ht="12.75">
      <c r="B26" s="38" t="s">
        <v>23</v>
      </c>
    </row>
    <row r="27" spans="2:5" ht="12.75">
      <c r="B27" s="38" t="s">
        <v>24</v>
      </c>
      <c r="C27" s="38"/>
      <c r="D27" s="38"/>
      <c r="E27" s="38"/>
    </row>
    <row r="28" spans="2:5" ht="15">
      <c r="B28" s="38"/>
      <c r="C28" s="39"/>
      <c r="D28" s="39"/>
      <c r="E28" s="39"/>
    </row>
  </sheetData>
  <sheetProtection/>
  <mergeCells count="2">
    <mergeCell ref="A6:E6"/>
    <mergeCell ref="B9:B10"/>
  </mergeCells>
  <printOptions/>
  <pageMargins left="0.28" right="0.35433070866141736" top="0.984251968503937" bottom="0.708661417322834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2"/>
  <sheetViews>
    <sheetView zoomScale="80" zoomScaleNormal="80" zoomScalePageLayoutView="0" workbookViewId="0" topLeftCell="A1">
      <selection activeCell="A333" sqref="A333:IV333"/>
    </sheetView>
  </sheetViews>
  <sheetFormatPr defaultColWidth="9.140625" defaultRowHeight="12.75"/>
  <cols>
    <col min="1" max="1" width="7.57421875" style="43" customWidth="1"/>
    <col min="2" max="3" width="10.28125" style="43" customWidth="1"/>
    <col min="4" max="4" width="76.8515625" style="43" customWidth="1"/>
    <col min="5" max="7" width="15.140625" style="55" customWidth="1"/>
    <col min="8" max="8" width="9.28125" style="295" customWidth="1"/>
    <col min="9" max="9" width="9.140625" style="43" customWidth="1"/>
    <col min="10" max="10" width="24.8515625" style="43" customWidth="1"/>
    <col min="11" max="16384" width="9.140625" style="43" customWidth="1"/>
  </cols>
  <sheetData>
    <row r="1" spans="1:8" ht="21.75" customHeight="1">
      <c r="A1" s="756" t="s">
        <v>25</v>
      </c>
      <c r="B1" s="757"/>
      <c r="C1" s="757"/>
      <c r="D1" s="40"/>
      <c r="E1" s="41"/>
      <c r="F1" s="41"/>
      <c r="G1" s="42"/>
      <c r="H1" s="269"/>
    </row>
    <row r="2" spans="1:8" ht="12.75" customHeight="1">
      <c r="A2" s="44"/>
      <c r="B2" s="45"/>
      <c r="C2" s="44"/>
      <c r="D2" s="46"/>
      <c r="E2" s="41"/>
      <c r="F2" s="41"/>
      <c r="G2" s="41"/>
      <c r="H2" s="270"/>
    </row>
    <row r="3" spans="1:8" s="45" customFormat="1" ht="24" customHeight="1">
      <c r="A3" s="758" t="s">
        <v>26</v>
      </c>
      <c r="B3" s="758"/>
      <c r="C3" s="758"/>
      <c r="D3" s="757"/>
      <c r="E3" s="757"/>
      <c r="F3" s="260"/>
      <c r="G3" s="260"/>
      <c r="H3" s="271"/>
    </row>
    <row r="4" spans="1:8" s="45" customFormat="1" ht="15" customHeight="1" thickBot="1">
      <c r="A4" s="47"/>
      <c r="B4" s="47"/>
      <c r="C4" s="47"/>
      <c r="D4" s="47"/>
      <c r="E4" s="48"/>
      <c r="F4" s="48"/>
      <c r="G4" s="49" t="s">
        <v>517</v>
      </c>
      <c r="H4" s="272"/>
    </row>
    <row r="5" spans="1:8" ht="15.75">
      <c r="A5" s="261" t="s">
        <v>27</v>
      </c>
      <c r="B5" s="261" t="s">
        <v>28</v>
      </c>
      <c r="C5" s="261" t="s">
        <v>29</v>
      </c>
      <c r="D5" s="262" t="s">
        <v>30</v>
      </c>
      <c r="E5" s="263" t="s">
        <v>31</v>
      </c>
      <c r="F5" s="263" t="s">
        <v>31</v>
      </c>
      <c r="G5" s="263" t="s">
        <v>8</v>
      </c>
      <c r="H5" s="273" t="s">
        <v>32</v>
      </c>
    </row>
    <row r="6" spans="1:8" ht="15.75" customHeight="1" thickBot="1">
      <c r="A6" s="264"/>
      <c r="B6" s="264"/>
      <c r="C6" s="264"/>
      <c r="D6" s="265"/>
      <c r="E6" s="266" t="s">
        <v>33</v>
      </c>
      <c r="F6" s="266" t="s">
        <v>34</v>
      </c>
      <c r="G6" s="267" t="s">
        <v>35</v>
      </c>
      <c r="H6" s="274" t="s">
        <v>11</v>
      </c>
    </row>
    <row r="7" spans="1:8" ht="16.5" customHeight="1" thickTop="1">
      <c r="A7" s="50">
        <v>10</v>
      </c>
      <c r="B7" s="50"/>
      <c r="C7" s="50"/>
      <c r="D7" s="51" t="s">
        <v>36</v>
      </c>
      <c r="E7" s="52"/>
      <c r="F7" s="52"/>
      <c r="G7" s="52"/>
      <c r="H7" s="275"/>
    </row>
    <row r="8" spans="1:8" ht="15" customHeight="1">
      <c r="A8" s="50"/>
      <c r="B8" s="50"/>
      <c r="C8" s="50"/>
      <c r="D8" s="51"/>
      <c r="E8" s="52"/>
      <c r="F8" s="52"/>
      <c r="G8" s="52"/>
      <c r="H8" s="275"/>
    </row>
    <row r="9" spans="1:9" ht="15">
      <c r="A9" s="53"/>
      <c r="B9" s="53"/>
      <c r="C9" s="53">
        <v>1361</v>
      </c>
      <c r="D9" s="53" t="s">
        <v>37</v>
      </c>
      <c r="E9" s="54">
        <v>5</v>
      </c>
      <c r="F9" s="54">
        <v>5</v>
      </c>
      <c r="G9" s="54">
        <v>4</v>
      </c>
      <c r="H9" s="276">
        <f>(G9/F9)*100</f>
        <v>80</v>
      </c>
      <c r="I9" s="55"/>
    </row>
    <row r="10" spans="1:8" ht="15" hidden="1">
      <c r="A10" s="56"/>
      <c r="B10" s="53"/>
      <c r="C10" s="53">
        <v>2459</v>
      </c>
      <c r="D10" s="53" t="s">
        <v>38</v>
      </c>
      <c r="E10" s="54">
        <v>0</v>
      </c>
      <c r="F10" s="54"/>
      <c r="G10" s="54"/>
      <c r="H10" s="276" t="e">
        <f>(#REF!/F10)*100</f>
        <v>#REF!</v>
      </c>
    </row>
    <row r="11" spans="1:8" ht="15">
      <c r="A11" s="57">
        <v>34053</v>
      </c>
      <c r="B11" s="57"/>
      <c r="C11" s="57">
        <v>4116</v>
      </c>
      <c r="D11" s="53" t="s">
        <v>39</v>
      </c>
      <c r="E11" s="58">
        <v>0</v>
      </c>
      <c r="F11" s="58">
        <v>93</v>
      </c>
      <c r="G11" s="58">
        <v>93</v>
      </c>
      <c r="H11" s="276">
        <f aca="true" t="shared" si="0" ref="H11:H50">(G11/F11)*100</f>
        <v>100</v>
      </c>
    </row>
    <row r="12" spans="1:8" ht="15">
      <c r="A12" s="57">
        <v>34070</v>
      </c>
      <c r="B12" s="57"/>
      <c r="C12" s="57">
        <v>4116</v>
      </c>
      <c r="D12" s="53" t="s">
        <v>40</v>
      </c>
      <c r="E12" s="58">
        <v>0</v>
      </c>
      <c r="F12" s="58">
        <v>10</v>
      </c>
      <c r="G12" s="58">
        <v>10</v>
      </c>
      <c r="H12" s="276">
        <f t="shared" si="0"/>
        <v>100</v>
      </c>
    </row>
    <row r="13" spans="1:8" ht="15" hidden="1">
      <c r="A13" s="57">
        <v>33123</v>
      </c>
      <c r="B13" s="57"/>
      <c r="C13" s="57">
        <v>4116</v>
      </c>
      <c r="D13" s="53" t="s">
        <v>41</v>
      </c>
      <c r="E13" s="54">
        <v>0</v>
      </c>
      <c r="F13" s="54">
        <v>0</v>
      </c>
      <c r="G13" s="54"/>
      <c r="H13" s="276" t="e">
        <f t="shared" si="0"/>
        <v>#DIV/0!</v>
      </c>
    </row>
    <row r="14" spans="1:8" ht="15" hidden="1">
      <c r="A14" s="57">
        <v>339</v>
      </c>
      <c r="B14" s="57"/>
      <c r="C14" s="57">
        <v>4122</v>
      </c>
      <c r="D14" s="57" t="s">
        <v>42</v>
      </c>
      <c r="E14" s="59">
        <v>0</v>
      </c>
      <c r="F14" s="59"/>
      <c r="G14" s="58"/>
      <c r="H14" s="276" t="e">
        <f t="shared" si="0"/>
        <v>#DIV/0!</v>
      </c>
    </row>
    <row r="15" spans="1:9" ht="15" hidden="1">
      <c r="A15" s="57">
        <v>341</v>
      </c>
      <c r="B15" s="57"/>
      <c r="C15" s="57">
        <v>4122</v>
      </c>
      <c r="D15" s="57" t="s">
        <v>43</v>
      </c>
      <c r="E15" s="59">
        <v>0</v>
      </c>
      <c r="F15" s="59"/>
      <c r="G15" s="58"/>
      <c r="H15" s="276" t="e">
        <f t="shared" si="0"/>
        <v>#DIV/0!</v>
      </c>
      <c r="I15" s="55"/>
    </row>
    <row r="16" spans="1:8" ht="15" hidden="1">
      <c r="A16" s="57">
        <v>359</v>
      </c>
      <c r="B16" s="57"/>
      <c r="C16" s="57">
        <v>4122</v>
      </c>
      <c r="D16" s="57" t="s">
        <v>44</v>
      </c>
      <c r="E16" s="59">
        <v>0</v>
      </c>
      <c r="F16" s="59"/>
      <c r="G16" s="58"/>
      <c r="H16" s="276" t="e">
        <f t="shared" si="0"/>
        <v>#DIV/0!</v>
      </c>
    </row>
    <row r="17" spans="1:8" ht="15" customHeight="1" hidden="1">
      <c r="A17" s="53">
        <v>214</v>
      </c>
      <c r="B17" s="53"/>
      <c r="C17" s="53">
        <v>4122</v>
      </c>
      <c r="D17" s="57" t="s">
        <v>45</v>
      </c>
      <c r="E17" s="54">
        <v>0</v>
      </c>
      <c r="F17" s="54"/>
      <c r="G17" s="54"/>
      <c r="H17" s="276" t="e">
        <f t="shared" si="0"/>
        <v>#DIV/0!</v>
      </c>
    </row>
    <row r="18" spans="1:8" ht="15" hidden="1">
      <c r="A18" s="57">
        <v>33030</v>
      </c>
      <c r="B18" s="57"/>
      <c r="C18" s="57">
        <v>4122</v>
      </c>
      <c r="D18" s="57" t="s">
        <v>46</v>
      </c>
      <c r="E18" s="59">
        <v>0</v>
      </c>
      <c r="F18" s="59">
        <v>0</v>
      </c>
      <c r="G18" s="58"/>
      <c r="H18" s="276" t="e">
        <f t="shared" si="0"/>
        <v>#DIV/0!</v>
      </c>
    </row>
    <row r="19" spans="1:8" ht="15" hidden="1">
      <c r="A19" s="57">
        <v>33926</v>
      </c>
      <c r="B19" s="57"/>
      <c r="C19" s="57">
        <v>4222</v>
      </c>
      <c r="D19" s="57" t="s">
        <v>47</v>
      </c>
      <c r="E19" s="59"/>
      <c r="F19" s="59"/>
      <c r="G19" s="58"/>
      <c r="H19" s="276" t="e">
        <f t="shared" si="0"/>
        <v>#DIV/0!</v>
      </c>
    </row>
    <row r="20" spans="1:8" ht="15">
      <c r="A20" s="57"/>
      <c r="B20" s="57">
        <v>2143</v>
      </c>
      <c r="C20" s="57">
        <v>2111</v>
      </c>
      <c r="D20" s="57" t="s">
        <v>48</v>
      </c>
      <c r="E20" s="58">
        <v>600</v>
      </c>
      <c r="F20" s="58">
        <v>600</v>
      </c>
      <c r="G20" s="58">
        <v>293.5</v>
      </c>
      <c r="H20" s="276">
        <f t="shared" si="0"/>
        <v>48.91666666666667</v>
      </c>
    </row>
    <row r="21" spans="1:8" ht="15">
      <c r="A21" s="57"/>
      <c r="B21" s="57">
        <v>2143</v>
      </c>
      <c r="C21" s="57">
        <v>2112</v>
      </c>
      <c r="D21" s="57" t="s">
        <v>49</v>
      </c>
      <c r="E21" s="58">
        <v>250</v>
      </c>
      <c r="F21" s="58">
        <v>250</v>
      </c>
      <c r="G21" s="58">
        <v>47.3</v>
      </c>
      <c r="H21" s="276">
        <f t="shared" si="0"/>
        <v>18.919999999999998</v>
      </c>
    </row>
    <row r="22" spans="1:8" ht="15" hidden="1">
      <c r="A22" s="57"/>
      <c r="B22" s="57">
        <v>2143</v>
      </c>
      <c r="C22" s="57">
        <v>2212</v>
      </c>
      <c r="D22" s="57" t="s">
        <v>50</v>
      </c>
      <c r="E22" s="58">
        <v>0</v>
      </c>
      <c r="F22" s="58">
        <v>0</v>
      </c>
      <c r="G22" s="58"/>
      <c r="H22" s="276" t="e">
        <f t="shared" si="0"/>
        <v>#DIV/0!</v>
      </c>
    </row>
    <row r="23" spans="1:8" ht="15" hidden="1">
      <c r="A23" s="57"/>
      <c r="B23" s="57">
        <v>2143</v>
      </c>
      <c r="C23" s="57">
        <v>2324</v>
      </c>
      <c r="D23" s="57" t="s">
        <v>51</v>
      </c>
      <c r="E23" s="58">
        <v>0</v>
      </c>
      <c r="F23" s="58">
        <v>0</v>
      </c>
      <c r="G23" s="58"/>
      <c r="H23" s="276" t="e">
        <f t="shared" si="0"/>
        <v>#DIV/0!</v>
      </c>
    </row>
    <row r="24" spans="1:8" ht="15" hidden="1">
      <c r="A24" s="57"/>
      <c r="B24" s="57">
        <v>2143</v>
      </c>
      <c r="C24" s="57">
        <v>2329</v>
      </c>
      <c r="D24" s="57" t="s">
        <v>52</v>
      </c>
      <c r="E24" s="58"/>
      <c r="F24" s="58"/>
      <c r="G24" s="58"/>
      <c r="H24" s="276" t="e">
        <f t="shared" si="0"/>
        <v>#DIV/0!</v>
      </c>
    </row>
    <row r="25" spans="1:8" ht="15" hidden="1">
      <c r="A25" s="57"/>
      <c r="B25" s="57">
        <v>3111</v>
      </c>
      <c r="C25" s="57">
        <v>2122</v>
      </c>
      <c r="D25" s="57" t="s">
        <v>53</v>
      </c>
      <c r="E25" s="58">
        <v>0</v>
      </c>
      <c r="F25" s="58">
        <v>0</v>
      </c>
      <c r="G25" s="58"/>
      <c r="H25" s="276" t="e">
        <f t="shared" si="0"/>
        <v>#DIV/0!</v>
      </c>
    </row>
    <row r="26" spans="1:8" ht="15">
      <c r="A26" s="57"/>
      <c r="B26" s="57">
        <v>3113</v>
      </c>
      <c r="C26" s="57">
        <v>2119</v>
      </c>
      <c r="D26" s="57" t="s">
        <v>54</v>
      </c>
      <c r="E26" s="58">
        <v>138</v>
      </c>
      <c r="F26" s="58">
        <v>138</v>
      </c>
      <c r="G26" s="58">
        <v>0</v>
      </c>
      <c r="H26" s="276">
        <f t="shared" si="0"/>
        <v>0</v>
      </c>
    </row>
    <row r="27" spans="1:8" ht="15" hidden="1">
      <c r="A27" s="57"/>
      <c r="B27" s="57">
        <v>3113</v>
      </c>
      <c r="C27" s="57">
        <v>2122</v>
      </c>
      <c r="D27" s="57" t="s">
        <v>55</v>
      </c>
      <c r="E27" s="58">
        <v>0</v>
      </c>
      <c r="F27" s="58">
        <v>0</v>
      </c>
      <c r="G27" s="58"/>
      <c r="H27" s="276" t="e">
        <f t="shared" si="0"/>
        <v>#DIV/0!</v>
      </c>
    </row>
    <row r="28" spans="1:8" ht="15" hidden="1">
      <c r="A28" s="57"/>
      <c r="B28" s="57">
        <v>3113</v>
      </c>
      <c r="C28" s="57">
        <v>2229</v>
      </c>
      <c r="D28" s="57" t="s">
        <v>56</v>
      </c>
      <c r="E28" s="58">
        <v>0</v>
      </c>
      <c r="F28" s="58"/>
      <c r="G28" s="58"/>
      <c r="H28" s="276" t="e">
        <f t="shared" si="0"/>
        <v>#DIV/0!</v>
      </c>
    </row>
    <row r="29" spans="1:9" ht="15">
      <c r="A29" s="57"/>
      <c r="B29" s="57">
        <v>3313</v>
      </c>
      <c r="C29" s="57">
        <v>2132</v>
      </c>
      <c r="D29" s="57" t="s">
        <v>57</v>
      </c>
      <c r="E29" s="58">
        <v>332</v>
      </c>
      <c r="F29" s="58">
        <v>332</v>
      </c>
      <c r="G29" s="58">
        <v>0</v>
      </c>
      <c r="H29" s="276">
        <f t="shared" si="0"/>
        <v>0</v>
      </c>
      <c r="I29" s="55"/>
    </row>
    <row r="30" spans="1:8" ht="15">
      <c r="A30" s="53"/>
      <c r="B30" s="53">
        <v>3313</v>
      </c>
      <c r="C30" s="53">
        <v>2133</v>
      </c>
      <c r="D30" s="53" t="s">
        <v>58</v>
      </c>
      <c r="E30" s="54">
        <v>18</v>
      </c>
      <c r="F30" s="54">
        <v>18</v>
      </c>
      <c r="G30" s="58">
        <v>0</v>
      </c>
      <c r="H30" s="276">
        <f t="shared" si="0"/>
        <v>0</v>
      </c>
    </row>
    <row r="31" spans="1:8" ht="15" hidden="1">
      <c r="A31" s="53"/>
      <c r="B31" s="53">
        <v>3313</v>
      </c>
      <c r="C31" s="53">
        <v>2324</v>
      </c>
      <c r="D31" s="53" t="s">
        <v>59</v>
      </c>
      <c r="E31" s="54">
        <v>0</v>
      </c>
      <c r="F31" s="54">
        <v>0</v>
      </c>
      <c r="G31" s="54"/>
      <c r="H31" s="276" t="e">
        <f t="shared" si="0"/>
        <v>#DIV/0!</v>
      </c>
    </row>
    <row r="32" spans="1:8" ht="15" hidden="1">
      <c r="A32" s="53"/>
      <c r="B32" s="53">
        <v>3392</v>
      </c>
      <c r="C32" s="53">
        <v>2329</v>
      </c>
      <c r="D32" s="53" t="s">
        <v>60</v>
      </c>
      <c r="E32" s="54"/>
      <c r="F32" s="54"/>
      <c r="G32" s="54"/>
      <c r="H32" s="276" t="e">
        <f t="shared" si="0"/>
        <v>#DIV/0!</v>
      </c>
    </row>
    <row r="33" spans="1:8" ht="15" hidden="1">
      <c r="A33" s="57"/>
      <c r="B33" s="57">
        <v>3314</v>
      </c>
      <c r="C33" s="57">
        <v>2229</v>
      </c>
      <c r="D33" s="57" t="s">
        <v>61</v>
      </c>
      <c r="E33" s="58"/>
      <c r="F33" s="58"/>
      <c r="G33" s="58"/>
      <c r="H33" s="276" t="e">
        <f t="shared" si="0"/>
        <v>#DIV/0!</v>
      </c>
    </row>
    <row r="34" spans="1:8" ht="15" hidden="1">
      <c r="A34" s="57"/>
      <c r="B34" s="57">
        <v>3315</v>
      </c>
      <c r="C34" s="57">
        <v>2322</v>
      </c>
      <c r="D34" s="57" t="s">
        <v>62</v>
      </c>
      <c r="E34" s="58"/>
      <c r="F34" s="58"/>
      <c r="G34" s="58"/>
      <c r="H34" s="276" t="e">
        <f t="shared" si="0"/>
        <v>#DIV/0!</v>
      </c>
    </row>
    <row r="35" spans="1:8" ht="15" hidden="1">
      <c r="A35" s="57"/>
      <c r="B35" s="57">
        <v>3319</v>
      </c>
      <c r="C35" s="57">
        <v>2324</v>
      </c>
      <c r="D35" s="57" t="s">
        <v>63</v>
      </c>
      <c r="E35" s="58">
        <v>0</v>
      </c>
      <c r="F35" s="58">
        <v>0</v>
      </c>
      <c r="G35" s="58"/>
      <c r="H35" s="276" t="e">
        <f t="shared" si="0"/>
        <v>#DIV/0!</v>
      </c>
    </row>
    <row r="36" spans="1:9" ht="15" customHeight="1" hidden="1">
      <c r="A36" s="53"/>
      <c r="B36" s="53">
        <v>3319</v>
      </c>
      <c r="C36" s="53">
        <v>2329</v>
      </c>
      <c r="D36" s="53" t="s">
        <v>64</v>
      </c>
      <c r="E36" s="54"/>
      <c r="F36" s="54"/>
      <c r="G36" s="54"/>
      <c r="H36" s="276" t="e">
        <f t="shared" si="0"/>
        <v>#DIV/0!</v>
      </c>
      <c r="I36" s="55"/>
    </row>
    <row r="37" spans="1:8" ht="15">
      <c r="A37" s="57"/>
      <c r="B37" s="57">
        <v>3326</v>
      </c>
      <c r="C37" s="57">
        <v>2212</v>
      </c>
      <c r="D37" s="57" t="s">
        <v>65</v>
      </c>
      <c r="E37" s="58">
        <v>30</v>
      </c>
      <c r="F37" s="58">
        <v>30</v>
      </c>
      <c r="G37" s="58">
        <v>2</v>
      </c>
      <c r="H37" s="276">
        <f t="shared" si="0"/>
        <v>6.666666666666667</v>
      </c>
    </row>
    <row r="38" spans="1:8" ht="15">
      <c r="A38" s="57"/>
      <c r="B38" s="57">
        <v>3326</v>
      </c>
      <c r="C38" s="57">
        <v>2324</v>
      </c>
      <c r="D38" s="57" t="s">
        <v>66</v>
      </c>
      <c r="E38" s="58">
        <v>2</v>
      </c>
      <c r="F38" s="58">
        <v>2</v>
      </c>
      <c r="G38" s="58">
        <v>1</v>
      </c>
      <c r="H38" s="276">
        <f t="shared" si="0"/>
        <v>50</v>
      </c>
    </row>
    <row r="39" spans="1:8" ht="15">
      <c r="A39" s="57"/>
      <c r="B39" s="57">
        <v>3399</v>
      </c>
      <c r="C39" s="57">
        <v>2111</v>
      </c>
      <c r="D39" s="57" t="s">
        <v>67</v>
      </c>
      <c r="E39" s="58">
        <v>200</v>
      </c>
      <c r="F39" s="58">
        <v>200</v>
      </c>
      <c r="G39" s="58">
        <v>298.4</v>
      </c>
      <c r="H39" s="276">
        <f t="shared" si="0"/>
        <v>149.2</v>
      </c>
    </row>
    <row r="40" spans="1:8" ht="15" hidden="1">
      <c r="A40" s="57"/>
      <c r="B40" s="57">
        <v>3399</v>
      </c>
      <c r="C40" s="57">
        <v>2112</v>
      </c>
      <c r="D40" s="57" t="s">
        <v>68</v>
      </c>
      <c r="E40" s="58">
        <v>0</v>
      </c>
      <c r="F40" s="58"/>
      <c r="G40" s="58"/>
      <c r="H40" s="276" t="e">
        <f t="shared" si="0"/>
        <v>#DIV/0!</v>
      </c>
    </row>
    <row r="41" spans="1:8" ht="15">
      <c r="A41" s="57"/>
      <c r="B41" s="57">
        <v>3399</v>
      </c>
      <c r="C41" s="57">
        <v>2133</v>
      </c>
      <c r="D41" s="57" t="s">
        <v>69</v>
      </c>
      <c r="E41" s="58">
        <v>100</v>
      </c>
      <c r="F41" s="58">
        <v>100</v>
      </c>
      <c r="G41" s="58">
        <v>0</v>
      </c>
      <c r="H41" s="276">
        <f t="shared" si="0"/>
        <v>0</v>
      </c>
    </row>
    <row r="42" spans="1:9" ht="15" hidden="1">
      <c r="A42" s="57"/>
      <c r="B42" s="57">
        <v>3399</v>
      </c>
      <c r="C42" s="57">
        <v>2322</v>
      </c>
      <c r="D42" s="57" t="s">
        <v>70</v>
      </c>
      <c r="E42" s="58">
        <v>0</v>
      </c>
      <c r="F42" s="58"/>
      <c r="G42" s="58"/>
      <c r="H42" s="276" t="e">
        <f t="shared" si="0"/>
        <v>#DIV/0!</v>
      </c>
      <c r="I42" s="55"/>
    </row>
    <row r="43" spans="1:8" ht="15">
      <c r="A43" s="53"/>
      <c r="B43" s="53">
        <v>3399</v>
      </c>
      <c r="C43" s="53">
        <v>2321</v>
      </c>
      <c r="D43" s="53" t="s">
        <v>71</v>
      </c>
      <c r="E43" s="54">
        <v>0</v>
      </c>
      <c r="F43" s="54">
        <v>0</v>
      </c>
      <c r="G43" s="54">
        <v>50</v>
      </c>
      <c r="H43" s="276" t="e">
        <f t="shared" si="0"/>
        <v>#DIV/0!</v>
      </c>
    </row>
    <row r="44" spans="1:8" ht="15">
      <c r="A44" s="57"/>
      <c r="B44" s="57">
        <v>3399</v>
      </c>
      <c r="C44" s="57">
        <v>2324</v>
      </c>
      <c r="D44" s="57" t="s">
        <v>72</v>
      </c>
      <c r="E44" s="58">
        <v>170</v>
      </c>
      <c r="F44" s="58">
        <v>170</v>
      </c>
      <c r="G44" s="58">
        <v>15.5</v>
      </c>
      <c r="H44" s="276">
        <f t="shared" si="0"/>
        <v>9.117647058823529</v>
      </c>
    </row>
    <row r="45" spans="1:8" ht="15">
      <c r="A45" s="53"/>
      <c r="B45" s="53">
        <v>3399</v>
      </c>
      <c r="C45" s="53">
        <v>2329</v>
      </c>
      <c r="D45" s="53" t="s">
        <v>73</v>
      </c>
      <c r="E45" s="58">
        <v>0</v>
      </c>
      <c r="F45" s="58">
        <v>0</v>
      </c>
      <c r="G45" s="58">
        <v>36.6</v>
      </c>
      <c r="H45" s="276" t="e">
        <f t="shared" si="0"/>
        <v>#DIV/0!</v>
      </c>
    </row>
    <row r="46" spans="1:8" ht="15" hidden="1">
      <c r="A46" s="57"/>
      <c r="B46" s="57">
        <v>3412</v>
      </c>
      <c r="C46" s="57">
        <v>2324</v>
      </c>
      <c r="D46" s="57" t="s">
        <v>74</v>
      </c>
      <c r="E46" s="58">
        <v>0</v>
      </c>
      <c r="F46" s="58"/>
      <c r="G46" s="58"/>
      <c r="H46" s="276" t="e">
        <f t="shared" si="0"/>
        <v>#DIV/0!</v>
      </c>
    </row>
    <row r="47" spans="1:8" ht="15">
      <c r="A47" s="57"/>
      <c r="B47" s="57">
        <v>3419</v>
      </c>
      <c r="C47" s="57">
        <v>2229</v>
      </c>
      <c r="D47" s="57" t="s">
        <v>75</v>
      </c>
      <c r="E47" s="58">
        <v>0</v>
      </c>
      <c r="F47" s="58">
        <v>0</v>
      </c>
      <c r="G47" s="58">
        <v>0.5</v>
      </c>
      <c r="H47" s="276" t="e">
        <f t="shared" si="0"/>
        <v>#DIV/0!</v>
      </c>
    </row>
    <row r="48" spans="1:8" ht="15">
      <c r="A48" s="57"/>
      <c r="B48" s="57">
        <v>3421</v>
      </c>
      <c r="C48" s="57">
        <v>2229</v>
      </c>
      <c r="D48" s="57" t="s">
        <v>76</v>
      </c>
      <c r="E48" s="58">
        <v>0</v>
      </c>
      <c r="F48" s="58">
        <v>0</v>
      </c>
      <c r="G48" s="58">
        <v>6.8</v>
      </c>
      <c r="H48" s="276" t="e">
        <f t="shared" si="0"/>
        <v>#DIV/0!</v>
      </c>
    </row>
    <row r="49" spans="1:8" ht="15">
      <c r="A49" s="53"/>
      <c r="B49" s="53">
        <v>3429</v>
      </c>
      <c r="C49" s="53">
        <v>2229</v>
      </c>
      <c r="D49" s="53" t="s">
        <v>77</v>
      </c>
      <c r="E49" s="54">
        <v>0</v>
      </c>
      <c r="F49" s="54">
        <v>0</v>
      </c>
      <c r="G49" s="54">
        <v>0.3</v>
      </c>
      <c r="H49" s="276" t="e">
        <f t="shared" si="0"/>
        <v>#DIV/0!</v>
      </c>
    </row>
    <row r="50" spans="1:8" ht="15">
      <c r="A50" s="53"/>
      <c r="B50" s="53">
        <v>6402</v>
      </c>
      <c r="C50" s="53">
        <v>2229</v>
      </c>
      <c r="D50" s="53" t="s">
        <v>78</v>
      </c>
      <c r="E50" s="54">
        <v>0</v>
      </c>
      <c r="F50" s="54">
        <v>0</v>
      </c>
      <c r="G50" s="54">
        <v>23.3</v>
      </c>
      <c r="H50" s="276" t="e">
        <f t="shared" si="0"/>
        <v>#DIV/0!</v>
      </c>
    </row>
    <row r="51" spans="1:8" ht="15" hidden="1">
      <c r="A51" s="57"/>
      <c r="B51" s="57">
        <v>6171</v>
      </c>
      <c r="C51" s="57">
        <v>2212</v>
      </c>
      <c r="D51" s="57" t="s">
        <v>79</v>
      </c>
      <c r="E51" s="58"/>
      <c r="F51" s="58"/>
      <c r="G51" s="58"/>
      <c r="H51" s="276" t="e">
        <f>(#REF!/F51)*100</f>
        <v>#REF!</v>
      </c>
    </row>
    <row r="52" spans="1:8" ht="15" customHeight="1" hidden="1">
      <c r="A52" s="53"/>
      <c r="B52" s="53">
        <v>6409</v>
      </c>
      <c r="C52" s="53">
        <v>2328</v>
      </c>
      <c r="D52" s="53" t="s">
        <v>80</v>
      </c>
      <c r="E52" s="54">
        <v>0</v>
      </c>
      <c r="F52" s="54">
        <v>0</v>
      </c>
      <c r="G52" s="54">
        <v>0</v>
      </c>
      <c r="H52" s="276" t="e">
        <f>(#REF!/F52)*100</f>
        <v>#REF!</v>
      </c>
    </row>
    <row r="53" spans="1:8" ht="15" customHeight="1" thickBot="1">
      <c r="A53" s="60"/>
      <c r="B53" s="60"/>
      <c r="C53" s="60"/>
      <c r="D53" s="60"/>
      <c r="E53" s="61"/>
      <c r="F53" s="61"/>
      <c r="G53" s="61"/>
      <c r="H53" s="277"/>
    </row>
    <row r="54" spans="1:8" s="65" customFormat="1" ht="21.75" customHeight="1" thickBot="1" thickTop="1">
      <c r="A54" s="62"/>
      <c r="B54" s="62"/>
      <c r="C54" s="62"/>
      <c r="D54" s="63" t="s">
        <v>81</v>
      </c>
      <c r="E54" s="64">
        <f>SUM(E9:E52)</f>
        <v>1845</v>
      </c>
      <c r="F54" s="64">
        <f>SUM(F9:F52)</f>
        <v>1948</v>
      </c>
      <c r="G54" s="64">
        <f>SUM(G9:G52)</f>
        <v>882.1999999999999</v>
      </c>
      <c r="H54" s="278">
        <f>(G54/F54)*100</f>
        <v>45.28747433264887</v>
      </c>
    </row>
    <row r="55" spans="1:8" ht="15" customHeight="1">
      <c r="A55" s="65"/>
      <c r="B55" s="65"/>
      <c r="C55" s="65"/>
      <c r="D55" s="65"/>
      <c r="E55" s="66"/>
      <c r="F55" s="66"/>
      <c r="G55" s="66"/>
      <c r="H55" s="279"/>
    </row>
    <row r="56" spans="1:8" ht="15" customHeight="1">
      <c r="A56" s="65"/>
      <c r="B56" s="65"/>
      <c r="C56" s="65"/>
      <c r="D56" s="65"/>
      <c r="E56" s="66"/>
      <c r="F56" s="66"/>
      <c r="G56" s="66"/>
      <c r="H56" s="279"/>
    </row>
    <row r="57" spans="1:8" ht="15" customHeight="1" thickBot="1">
      <c r="A57" s="65"/>
      <c r="B57" s="65"/>
      <c r="C57" s="65"/>
      <c r="D57" s="65"/>
      <c r="E57" s="66"/>
      <c r="F57" s="66"/>
      <c r="G57" s="66"/>
      <c r="H57" s="279"/>
    </row>
    <row r="58" spans="1:8" ht="15.75">
      <c r="A58" s="261" t="s">
        <v>27</v>
      </c>
      <c r="B58" s="261" t="s">
        <v>28</v>
      </c>
      <c r="C58" s="261" t="s">
        <v>29</v>
      </c>
      <c r="D58" s="262" t="s">
        <v>30</v>
      </c>
      <c r="E58" s="263" t="s">
        <v>31</v>
      </c>
      <c r="F58" s="263" t="s">
        <v>31</v>
      </c>
      <c r="G58" s="263" t="s">
        <v>8</v>
      </c>
      <c r="H58" s="273" t="s">
        <v>32</v>
      </c>
    </row>
    <row r="59" spans="1:8" ht="15.75" customHeight="1" thickBot="1">
      <c r="A59" s="264"/>
      <c r="B59" s="264"/>
      <c r="C59" s="264"/>
      <c r="D59" s="265"/>
      <c r="E59" s="266" t="s">
        <v>33</v>
      </c>
      <c r="F59" s="266" t="s">
        <v>34</v>
      </c>
      <c r="G59" s="267" t="s">
        <v>35</v>
      </c>
      <c r="H59" s="274" t="s">
        <v>11</v>
      </c>
    </row>
    <row r="60" spans="1:8" ht="15.75" customHeight="1" thickTop="1">
      <c r="A60" s="67">
        <v>20</v>
      </c>
      <c r="B60" s="50"/>
      <c r="C60" s="50"/>
      <c r="D60" s="51" t="s">
        <v>82</v>
      </c>
      <c r="E60" s="52"/>
      <c r="F60" s="52"/>
      <c r="G60" s="52"/>
      <c r="H60" s="275"/>
    </row>
    <row r="61" spans="1:8" ht="15.75" customHeight="1">
      <c r="A61" s="67"/>
      <c r="B61" s="50"/>
      <c r="C61" s="50"/>
      <c r="D61" s="51"/>
      <c r="E61" s="52"/>
      <c r="F61" s="52"/>
      <c r="G61" s="52"/>
      <c r="H61" s="275"/>
    </row>
    <row r="62" spans="1:8" ht="15.75" customHeight="1" hidden="1">
      <c r="A62" s="67"/>
      <c r="B62" s="50"/>
      <c r="C62" s="68">
        <v>2420</v>
      </c>
      <c r="D62" s="69" t="s">
        <v>83</v>
      </c>
      <c r="E62" s="54">
        <v>0</v>
      </c>
      <c r="F62" s="54">
        <v>0</v>
      </c>
      <c r="G62" s="54"/>
      <c r="H62" s="276" t="e">
        <f>(#REF!/F62)*100</f>
        <v>#REF!</v>
      </c>
    </row>
    <row r="63" spans="1:8" ht="15.75" customHeight="1">
      <c r="A63" s="70">
        <v>1069</v>
      </c>
      <c r="B63" s="50"/>
      <c r="C63" s="68">
        <v>4113</v>
      </c>
      <c r="D63" s="69" t="s">
        <v>84</v>
      </c>
      <c r="E63" s="54">
        <v>18</v>
      </c>
      <c r="F63" s="54">
        <v>51.1</v>
      </c>
      <c r="G63" s="54">
        <v>0</v>
      </c>
      <c r="H63" s="276">
        <f aca="true" t="shared" si="1" ref="H63:H121">(G63/F63)*100</f>
        <v>0</v>
      </c>
    </row>
    <row r="64" spans="1:8" ht="15.75" customHeight="1">
      <c r="A64" s="70">
        <v>1070</v>
      </c>
      <c r="B64" s="50"/>
      <c r="C64" s="68">
        <v>4113</v>
      </c>
      <c r="D64" s="69" t="s">
        <v>85</v>
      </c>
      <c r="E64" s="54">
        <v>1</v>
      </c>
      <c r="F64" s="54">
        <v>1</v>
      </c>
      <c r="G64" s="54">
        <v>0</v>
      </c>
      <c r="H64" s="276">
        <f t="shared" si="1"/>
        <v>0</v>
      </c>
    </row>
    <row r="65" spans="1:8" ht="15.75" customHeight="1" hidden="1">
      <c r="A65" s="70">
        <v>7001</v>
      </c>
      <c r="B65" s="50"/>
      <c r="C65" s="68">
        <v>4116</v>
      </c>
      <c r="D65" s="69" t="s">
        <v>86</v>
      </c>
      <c r="E65" s="54">
        <v>0</v>
      </c>
      <c r="F65" s="54"/>
      <c r="G65" s="54"/>
      <c r="H65" s="276" t="e">
        <f t="shared" si="1"/>
        <v>#DIV/0!</v>
      </c>
    </row>
    <row r="66" spans="1:10" ht="15.75" hidden="1">
      <c r="A66" s="70"/>
      <c r="B66" s="50"/>
      <c r="C66" s="71">
        <v>4116</v>
      </c>
      <c r="D66" s="53" t="s">
        <v>87</v>
      </c>
      <c r="E66" s="54">
        <v>0</v>
      </c>
      <c r="F66" s="54"/>
      <c r="G66" s="58"/>
      <c r="H66" s="276" t="e">
        <f t="shared" si="1"/>
        <v>#DIV/0!</v>
      </c>
      <c r="J66" s="55"/>
    </row>
    <row r="67" spans="1:8" ht="15.75" customHeight="1">
      <c r="A67" s="70">
        <v>1069</v>
      </c>
      <c r="B67" s="50"/>
      <c r="C67" s="68">
        <v>4116</v>
      </c>
      <c r="D67" s="69" t="s">
        <v>84</v>
      </c>
      <c r="E67" s="54">
        <v>249</v>
      </c>
      <c r="F67" s="54">
        <v>715.5</v>
      </c>
      <c r="G67" s="54">
        <v>0</v>
      </c>
      <c r="H67" s="276">
        <f t="shared" si="1"/>
        <v>0</v>
      </c>
    </row>
    <row r="68" spans="1:8" ht="15.75" customHeight="1">
      <c r="A68" s="70">
        <v>1070</v>
      </c>
      <c r="B68" s="50"/>
      <c r="C68" s="68">
        <v>4116</v>
      </c>
      <c r="D68" s="69" t="s">
        <v>85</v>
      </c>
      <c r="E68" s="54">
        <v>7</v>
      </c>
      <c r="F68" s="54">
        <v>7</v>
      </c>
      <c r="G68" s="54">
        <v>0</v>
      </c>
      <c r="H68" s="276">
        <f t="shared" si="1"/>
        <v>0</v>
      </c>
    </row>
    <row r="69" spans="1:8" ht="15.75" customHeight="1">
      <c r="A69" s="70">
        <v>1078</v>
      </c>
      <c r="B69" s="50"/>
      <c r="C69" s="68">
        <v>4116</v>
      </c>
      <c r="D69" s="72" t="s">
        <v>88</v>
      </c>
      <c r="E69" s="52">
        <v>0</v>
      </c>
      <c r="F69" s="52">
        <v>0</v>
      </c>
      <c r="G69" s="58">
        <v>4.6</v>
      </c>
      <c r="H69" s="276" t="e">
        <f t="shared" si="1"/>
        <v>#DIV/0!</v>
      </c>
    </row>
    <row r="70" spans="1:8" ht="15">
      <c r="A70" s="73">
        <v>1111</v>
      </c>
      <c r="B70" s="74"/>
      <c r="C70" s="75">
        <v>4116</v>
      </c>
      <c r="D70" s="72" t="s">
        <v>89</v>
      </c>
      <c r="E70" s="54">
        <v>0</v>
      </c>
      <c r="F70" s="54">
        <v>2384.5</v>
      </c>
      <c r="G70" s="58">
        <v>0</v>
      </c>
      <c r="H70" s="276">
        <f t="shared" si="1"/>
        <v>0</v>
      </c>
    </row>
    <row r="71" spans="1:8" ht="15.75" hidden="1">
      <c r="A71" s="70">
        <v>221</v>
      </c>
      <c r="B71" s="50"/>
      <c r="C71" s="68">
        <v>4122</v>
      </c>
      <c r="D71" s="76" t="s">
        <v>90</v>
      </c>
      <c r="E71" s="54">
        <v>0</v>
      </c>
      <c r="F71" s="54"/>
      <c r="G71" s="58"/>
      <c r="H71" s="276" t="e">
        <f t="shared" si="1"/>
        <v>#DIV/0!</v>
      </c>
    </row>
    <row r="72" spans="1:8" ht="15.75">
      <c r="A72" s="70">
        <v>1078</v>
      </c>
      <c r="B72" s="50"/>
      <c r="C72" s="68">
        <v>4152</v>
      </c>
      <c r="D72" s="76" t="s">
        <v>91</v>
      </c>
      <c r="E72" s="54">
        <v>0</v>
      </c>
      <c r="F72" s="54">
        <v>0</v>
      </c>
      <c r="G72" s="58">
        <v>78.3</v>
      </c>
      <c r="H72" s="276" t="e">
        <f t="shared" si="1"/>
        <v>#DIV/0!</v>
      </c>
    </row>
    <row r="73" spans="1:10" ht="15.75" customHeight="1">
      <c r="A73" s="70">
        <v>1046</v>
      </c>
      <c r="B73" s="50"/>
      <c r="C73" s="68">
        <v>4213</v>
      </c>
      <c r="D73" s="72" t="s">
        <v>92</v>
      </c>
      <c r="E73" s="52">
        <v>31</v>
      </c>
      <c r="F73" s="52">
        <v>31</v>
      </c>
      <c r="G73" s="58">
        <v>0</v>
      </c>
      <c r="H73" s="276">
        <f t="shared" si="1"/>
        <v>0</v>
      </c>
      <c r="J73" s="55"/>
    </row>
    <row r="74" spans="1:10" ht="15.75" customHeight="1">
      <c r="A74" s="70">
        <v>1047</v>
      </c>
      <c r="B74" s="50"/>
      <c r="C74" s="68">
        <v>4213</v>
      </c>
      <c r="D74" s="72" t="s">
        <v>93</v>
      </c>
      <c r="E74" s="52">
        <v>45</v>
      </c>
      <c r="F74" s="52">
        <v>45</v>
      </c>
      <c r="G74" s="58">
        <v>0</v>
      </c>
      <c r="H74" s="276">
        <f t="shared" si="1"/>
        <v>0</v>
      </c>
      <c r="J74" s="55"/>
    </row>
    <row r="75" spans="1:9" ht="15.75" customHeight="1">
      <c r="A75" s="70">
        <v>1048</v>
      </c>
      <c r="B75" s="50"/>
      <c r="C75" s="68">
        <v>4213</v>
      </c>
      <c r="D75" s="72" t="s">
        <v>94</v>
      </c>
      <c r="E75" s="52">
        <v>87</v>
      </c>
      <c r="F75" s="52">
        <v>87</v>
      </c>
      <c r="G75" s="58">
        <v>0</v>
      </c>
      <c r="H75" s="276">
        <f t="shared" si="1"/>
        <v>0</v>
      </c>
      <c r="I75" s="55"/>
    </row>
    <row r="76" spans="1:9" ht="15.75" customHeight="1" hidden="1">
      <c r="A76" s="70"/>
      <c r="B76" s="50"/>
      <c r="C76" s="68">
        <v>4213</v>
      </c>
      <c r="D76" s="72" t="s">
        <v>95</v>
      </c>
      <c r="E76" s="52">
        <v>0</v>
      </c>
      <c r="F76" s="52"/>
      <c r="G76" s="58"/>
      <c r="H76" s="276" t="e">
        <f t="shared" si="1"/>
        <v>#DIV/0!</v>
      </c>
      <c r="I76" s="55"/>
    </row>
    <row r="77" spans="1:8" ht="15.75" customHeight="1">
      <c r="A77" s="70">
        <v>1083</v>
      </c>
      <c r="B77" s="50"/>
      <c r="C77" s="68">
        <v>4213</v>
      </c>
      <c r="D77" s="72" t="s">
        <v>96</v>
      </c>
      <c r="E77" s="52">
        <v>38</v>
      </c>
      <c r="F77" s="52">
        <v>38</v>
      </c>
      <c r="G77" s="58">
        <v>0</v>
      </c>
      <c r="H77" s="276">
        <f t="shared" si="1"/>
        <v>0</v>
      </c>
    </row>
    <row r="78" spans="1:8" ht="15" customHeight="1">
      <c r="A78" s="75">
        <v>1084</v>
      </c>
      <c r="B78" s="53"/>
      <c r="C78" s="53">
        <v>4213</v>
      </c>
      <c r="D78" s="53" t="s">
        <v>97</v>
      </c>
      <c r="E78" s="54">
        <v>22</v>
      </c>
      <c r="F78" s="54">
        <v>30.2</v>
      </c>
      <c r="G78" s="54">
        <v>0</v>
      </c>
      <c r="H78" s="276">
        <f t="shared" si="1"/>
        <v>0</v>
      </c>
    </row>
    <row r="79" spans="1:8" ht="15.75" customHeight="1">
      <c r="A79" s="70">
        <v>1092</v>
      </c>
      <c r="B79" s="50"/>
      <c r="C79" s="68">
        <v>4213</v>
      </c>
      <c r="D79" s="72" t="s">
        <v>98</v>
      </c>
      <c r="E79" s="52">
        <v>55</v>
      </c>
      <c r="F79" s="52">
        <v>55</v>
      </c>
      <c r="G79" s="58">
        <v>0</v>
      </c>
      <c r="H79" s="276">
        <f t="shared" si="1"/>
        <v>0</v>
      </c>
    </row>
    <row r="80" spans="1:8" ht="15.75" customHeight="1">
      <c r="A80" s="70">
        <v>1093</v>
      </c>
      <c r="B80" s="50"/>
      <c r="C80" s="68">
        <v>4213</v>
      </c>
      <c r="D80" s="72" t="s">
        <v>99</v>
      </c>
      <c r="E80" s="52">
        <v>70</v>
      </c>
      <c r="F80" s="52">
        <v>70</v>
      </c>
      <c r="G80" s="58">
        <v>0</v>
      </c>
      <c r="H80" s="276">
        <f t="shared" si="1"/>
        <v>0</v>
      </c>
    </row>
    <row r="81" spans="1:8" ht="15" hidden="1">
      <c r="A81" s="56"/>
      <c r="B81" s="53"/>
      <c r="C81" s="53">
        <v>4213</v>
      </c>
      <c r="D81" s="53" t="s">
        <v>100</v>
      </c>
      <c r="E81" s="54"/>
      <c r="F81" s="54"/>
      <c r="G81" s="54"/>
      <c r="H81" s="276" t="e">
        <f t="shared" si="1"/>
        <v>#DIV/0!</v>
      </c>
    </row>
    <row r="82" spans="1:8" ht="15" hidden="1">
      <c r="A82" s="56"/>
      <c r="B82" s="53"/>
      <c r="C82" s="53">
        <v>4213</v>
      </c>
      <c r="D82" s="53" t="s">
        <v>100</v>
      </c>
      <c r="E82" s="54"/>
      <c r="F82" s="54"/>
      <c r="G82" s="54"/>
      <c r="H82" s="276" t="e">
        <f t="shared" si="1"/>
        <v>#DIV/0!</v>
      </c>
    </row>
    <row r="83" spans="1:8" ht="15" hidden="1">
      <c r="A83" s="56"/>
      <c r="B83" s="53"/>
      <c r="C83" s="53">
        <v>4213</v>
      </c>
      <c r="D83" s="53" t="s">
        <v>100</v>
      </c>
      <c r="E83" s="54"/>
      <c r="F83" s="54"/>
      <c r="G83" s="54"/>
      <c r="H83" s="276" t="e">
        <f t="shared" si="1"/>
        <v>#DIV/0!</v>
      </c>
    </row>
    <row r="84" spans="1:10" ht="15.75" customHeight="1">
      <c r="A84" s="70">
        <v>1045</v>
      </c>
      <c r="B84" s="50"/>
      <c r="C84" s="68">
        <v>4216</v>
      </c>
      <c r="D84" s="72" t="s">
        <v>101</v>
      </c>
      <c r="E84" s="52">
        <v>3201</v>
      </c>
      <c r="F84" s="52">
        <v>2940.6</v>
      </c>
      <c r="G84" s="58">
        <v>0</v>
      </c>
      <c r="H84" s="276">
        <f t="shared" si="1"/>
        <v>0</v>
      </c>
      <c r="J84" s="55"/>
    </row>
    <row r="85" spans="1:10" ht="15.75" customHeight="1">
      <c r="A85" s="70">
        <v>1046</v>
      </c>
      <c r="B85" s="50"/>
      <c r="C85" s="68">
        <v>4216</v>
      </c>
      <c r="D85" s="72" t="s">
        <v>102</v>
      </c>
      <c r="E85" s="52">
        <v>522</v>
      </c>
      <c r="F85" s="52">
        <v>522</v>
      </c>
      <c r="G85" s="58">
        <v>0</v>
      </c>
      <c r="H85" s="276">
        <f t="shared" si="1"/>
        <v>0</v>
      </c>
      <c r="J85" s="55"/>
    </row>
    <row r="86" spans="1:10" ht="15.75" customHeight="1">
      <c r="A86" s="70">
        <v>1047</v>
      </c>
      <c r="B86" s="50"/>
      <c r="C86" s="68">
        <v>4216</v>
      </c>
      <c r="D86" s="72" t="s">
        <v>103</v>
      </c>
      <c r="E86" s="52">
        <v>761</v>
      </c>
      <c r="F86" s="52">
        <v>761</v>
      </c>
      <c r="G86" s="58">
        <v>0</v>
      </c>
      <c r="H86" s="276">
        <f t="shared" si="1"/>
        <v>0</v>
      </c>
      <c r="J86" s="55"/>
    </row>
    <row r="87" spans="1:9" ht="15.75" customHeight="1">
      <c r="A87" s="70">
        <v>1048</v>
      </c>
      <c r="B87" s="50"/>
      <c r="C87" s="68">
        <v>4216</v>
      </c>
      <c r="D87" s="72" t="s">
        <v>104</v>
      </c>
      <c r="E87" s="52">
        <v>1473</v>
      </c>
      <c r="F87" s="52">
        <v>1473</v>
      </c>
      <c r="G87" s="58">
        <v>0</v>
      </c>
      <c r="H87" s="276">
        <f t="shared" si="1"/>
        <v>0</v>
      </c>
      <c r="I87" s="55"/>
    </row>
    <row r="88" spans="1:9" ht="15.75" customHeight="1">
      <c r="A88" s="70">
        <v>1059</v>
      </c>
      <c r="B88" s="50"/>
      <c r="C88" s="68">
        <v>4216</v>
      </c>
      <c r="D88" s="72" t="s">
        <v>105</v>
      </c>
      <c r="E88" s="52">
        <v>3470</v>
      </c>
      <c r="F88" s="54">
        <v>0</v>
      </c>
      <c r="G88" s="58">
        <v>0</v>
      </c>
      <c r="H88" s="276" t="e">
        <f t="shared" si="1"/>
        <v>#DIV/0!</v>
      </c>
      <c r="I88" s="55"/>
    </row>
    <row r="89" spans="1:8" ht="15.75" customHeight="1">
      <c r="A89" s="70">
        <v>1075</v>
      </c>
      <c r="B89" s="50"/>
      <c r="C89" s="68">
        <v>4216</v>
      </c>
      <c r="D89" s="72" t="s">
        <v>106</v>
      </c>
      <c r="E89" s="52">
        <v>788</v>
      </c>
      <c r="F89" s="52">
        <v>787.6</v>
      </c>
      <c r="G89" s="58">
        <v>227.9</v>
      </c>
      <c r="H89" s="276">
        <f t="shared" si="1"/>
        <v>28.936008125952263</v>
      </c>
    </row>
    <row r="90" spans="1:8" ht="15.75" customHeight="1">
      <c r="A90" s="70">
        <v>1078</v>
      </c>
      <c r="B90" s="50"/>
      <c r="C90" s="68">
        <v>4216</v>
      </c>
      <c r="D90" s="72" t="s">
        <v>107</v>
      </c>
      <c r="E90" s="52">
        <v>62</v>
      </c>
      <c r="F90" s="52">
        <v>62</v>
      </c>
      <c r="G90" s="58">
        <v>55.5</v>
      </c>
      <c r="H90" s="276">
        <f t="shared" si="1"/>
        <v>89.51612903225806</v>
      </c>
    </row>
    <row r="91" spans="1:8" ht="15.75" customHeight="1">
      <c r="A91" s="70">
        <v>1083</v>
      </c>
      <c r="B91" s="50"/>
      <c r="C91" s="68">
        <v>4216</v>
      </c>
      <c r="D91" s="72" t="s">
        <v>108</v>
      </c>
      <c r="E91" s="52">
        <v>585</v>
      </c>
      <c r="F91" s="52">
        <v>585</v>
      </c>
      <c r="G91" s="58">
        <v>0</v>
      </c>
      <c r="H91" s="276">
        <f t="shared" si="1"/>
        <v>0</v>
      </c>
    </row>
    <row r="92" spans="1:8" ht="15" customHeight="1">
      <c r="A92" s="75">
        <v>1084</v>
      </c>
      <c r="B92" s="53"/>
      <c r="C92" s="53">
        <v>4216</v>
      </c>
      <c r="D92" s="53" t="s">
        <v>109</v>
      </c>
      <c r="E92" s="54">
        <v>755</v>
      </c>
      <c r="F92" s="54">
        <v>512</v>
      </c>
      <c r="G92" s="54">
        <v>0</v>
      </c>
      <c r="H92" s="276">
        <f t="shared" si="1"/>
        <v>0</v>
      </c>
    </row>
    <row r="93" spans="1:8" ht="15.75" customHeight="1">
      <c r="A93" s="70">
        <v>1092</v>
      </c>
      <c r="B93" s="50"/>
      <c r="C93" s="68">
        <v>4216</v>
      </c>
      <c r="D93" s="72" t="s">
        <v>110</v>
      </c>
      <c r="E93" s="52">
        <v>931</v>
      </c>
      <c r="F93" s="52">
        <v>931</v>
      </c>
      <c r="G93" s="58">
        <v>0</v>
      </c>
      <c r="H93" s="276">
        <f t="shared" si="1"/>
        <v>0</v>
      </c>
    </row>
    <row r="94" spans="1:8" ht="15.75" hidden="1">
      <c r="A94" s="70"/>
      <c r="B94" s="50"/>
      <c r="C94" s="71">
        <v>4216</v>
      </c>
      <c r="D94" s="76" t="s">
        <v>111</v>
      </c>
      <c r="E94" s="54"/>
      <c r="F94" s="54"/>
      <c r="G94" s="58"/>
      <c r="H94" s="276" t="e">
        <f t="shared" si="1"/>
        <v>#DIV/0!</v>
      </c>
    </row>
    <row r="95" spans="1:8" ht="15.75" hidden="1">
      <c r="A95" s="70"/>
      <c r="B95" s="50"/>
      <c r="C95" s="71">
        <v>4216</v>
      </c>
      <c r="D95" s="76" t="s">
        <v>112</v>
      </c>
      <c r="E95" s="54"/>
      <c r="F95" s="54"/>
      <c r="G95" s="58"/>
      <c r="H95" s="276" t="e">
        <f t="shared" si="1"/>
        <v>#DIV/0!</v>
      </c>
    </row>
    <row r="96" spans="1:8" ht="15.75" hidden="1">
      <c r="A96" s="70"/>
      <c r="B96" s="50"/>
      <c r="C96" s="71">
        <v>4216</v>
      </c>
      <c r="D96" s="77" t="s">
        <v>111</v>
      </c>
      <c r="E96" s="54"/>
      <c r="F96" s="54"/>
      <c r="G96" s="58"/>
      <c r="H96" s="276" t="e">
        <f t="shared" si="1"/>
        <v>#DIV/0!</v>
      </c>
    </row>
    <row r="97" spans="1:8" ht="15" hidden="1">
      <c r="A97" s="74"/>
      <c r="B97" s="74"/>
      <c r="C97" s="71">
        <v>4216</v>
      </c>
      <c r="D97" s="77" t="s">
        <v>111</v>
      </c>
      <c r="E97" s="54"/>
      <c r="F97" s="54"/>
      <c r="G97" s="58"/>
      <c r="H97" s="276" t="e">
        <f t="shared" si="1"/>
        <v>#DIV/0!</v>
      </c>
    </row>
    <row r="98" spans="1:8" ht="15" hidden="1">
      <c r="A98" s="78"/>
      <c r="B98" s="79"/>
      <c r="C98" s="75">
        <v>4216</v>
      </c>
      <c r="D98" s="77" t="s">
        <v>111</v>
      </c>
      <c r="E98" s="58"/>
      <c r="F98" s="58"/>
      <c r="G98" s="58"/>
      <c r="H98" s="276" t="e">
        <f t="shared" si="1"/>
        <v>#DIV/0!</v>
      </c>
    </row>
    <row r="99" spans="1:8" ht="15" hidden="1">
      <c r="A99" s="78">
        <v>433</v>
      </c>
      <c r="B99" s="79"/>
      <c r="C99" s="75">
        <v>4222</v>
      </c>
      <c r="D99" s="77" t="s">
        <v>113</v>
      </c>
      <c r="E99" s="58"/>
      <c r="F99" s="58"/>
      <c r="G99" s="58"/>
      <c r="H99" s="276" t="e">
        <f t="shared" si="1"/>
        <v>#DIV/0!</v>
      </c>
    </row>
    <row r="100" spans="1:8" ht="15" hidden="1">
      <c r="A100" s="78">
        <v>342</v>
      </c>
      <c r="B100" s="79"/>
      <c r="C100" s="75">
        <v>4222</v>
      </c>
      <c r="D100" s="77" t="s">
        <v>113</v>
      </c>
      <c r="E100" s="58"/>
      <c r="F100" s="58"/>
      <c r="G100" s="58"/>
      <c r="H100" s="276" t="e">
        <f t="shared" si="1"/>
        <v>#DIV/0!</v>
      </c>
    </row>
    <row r="101" spans="1:8" ht="15.75" customHeight="1">
      <c r="A101" s="70">
        <v>1093</v>
      </c>
      <c r="B101" s="50"/>
      <c r="C101" s="68">
        <v>4216</v>
      </c>
      <c r="D101" s="72" t="s">
        <v>114</v>
      </c>
      <c r="E101" s="52">
        <v>1181</v>
      </c>
      <c r="F101" s="52">
        <v>1181</v>
      </c>
      <c r="G101" s="58">
        <v>0</v>
      </c>
      <c r="H101" s="276">
        <f t="shared" si="1"/>
        <v>0</v>
      </c>
    </row>
    <row r="102" spans="1:8" ht="15">
      <c r="A102" s="56">
        <v>1094</v>
      </c>
      <c r="B102" s="53"/>
      <c r="C102" s="53">
        <v>4216</v>
      </c>
      <c r="D102" s="72" t="s">
        <v>115</v>
      </c>
      <c r="E102" s="54">
        <v>24</v>
      </c>
      <c r="F102" s="54">
        <v>24</v>
      </c>
      <c r="G102" s="54">
        <v>0</v>
      </c>
      <c r="H102" s="276">
        <f t="shared" si="1"/>
        <v>0</v>
      </c>
    </row>
    <row r="103" spans="1:8" ht="15">
      <c r="A103" s="78">
        <v>1097</v>
      </c>
      <c r="B103" s="79"/>
      <c r="C103" s="75">
        <v>4216</v>
      </c>
      <c r="D103" s="72" t="s">
        <v>116</v>
      </c>
      <c r="E103" s="58">
        <v>0</v>
      </c>
      <c r="F103" s="58">
        <v>300</v>
      </c>
      <c r="G103" s="58">
        <v>0</v>
      </c>
      <c r="H103" s="276">
        <f t="shared" si="1"/>
        <v>0</v>
      </c>
    </row>
    <row r="104" spans="1:8" ht="15">
      <c r="A104" s="78">
        <v>1111</v>
      </c>
      <c r="B104" s="79"/>
      <c r="C104" s="75">
        <v>4216</v>
      </c>
      <c r="D104" s="72" t="s">
        <v>117</v>
      </c>
      <c r="E104" s="58">
        <v>2381</v>
      </c>
      <c r="F104" s="58">
        <v>0</v>
      </c>
      <c r="G104" s="58">
        <v>0</v>
      </c>
      <c r="H104" s="276" t="e">
        <f t="shared" si="1"/>
        <v>#DIV/0!</v>
      </c>
    </row>
    <row r="105" spans="1:8" ht="15">
      <c r="A105" s="78">
        <v>1106</v>
      </c>
      <c r="B105" s="79"/>
      <c r="C105" s="75">
        <v>4222</v>
      </c>
      <c r="D105" s="77" t="s">
        <v>118</v>
      </c>
      <c r="E105" s="58">
        <v>332</v>
      </c>
      <c r="F105" s="58">
        <v>332</v>
      </c>
      <c r="G105" s="58">
        <v>0</v>
      </c>
      <c r="H105" s="276">
        <f t="shared" si="1"/>
        <v>0</v>
      </c>
    </row>
    <row r="106" spans="1:8" ht="15">
      <c r="A106" s="78">
        <v>10030</v>
      </c>
      <c r="B106" s="79"/>
      <c r="C106" s="75">
        <v>4223</v>
      </c>
      <c r="D106" s="77" t="s">
        <v>119</v>
      </c>
      <c r="E106" s="58">
        <v>24347</v>
      </c>
      <c r="F106" s="58">
        <v>24347</v>
      </c>
      <c r="G106" s="58">
        <v>0</v>
      </c>
      <c r="H106" s="276">
        <f t="shared" si="1"/>
        <v>0</v>
      </c>
    </row>
    <row r="107" spans="1:8" ht="15">
      <c r="A107" s="78">
        <v>1078</v>
      </c>
      <c r="B107" s="79"/>
      <c r="C107" s="75">
        <v>4232</v>
      </c>
      <c r="D107" s="77" t="s">
        <v>120</v>
      </c>
      <c r="E107" s="58">
        <v>1048</v>
      </c>
      <c r="F107" s="58">
        <v>1048</v>
      </c>
      <c r="G107" s="58">
        <v>942.6</v>
      </c>
      <c r="H107" s="276">
        <f t="shared" si="1"/>
        <v>89.94274809160305</v>
      </c>
    </row>
    <row r="108" spans="1:8" ht="15">
      <c r="A108" s="78">
        <v>1094</v>
      </c>
      <c r="B108" s="79"/>
      <c r="C108" s="75">
        <v>4232</v>
      </c>
      <c r="D108" s="77" t="s">
        <v>121</v>
      </c>
      <c r="E108" s="58">
        <v>407</v>
      </c>
      <c r="F108" s="58">
        <v>407</v>
      </c>
      <c r="G108" s="58">
        <v>0</v>
      </c>
      <c r="H108" s="276">
        <f t="shared" si="1"/>
        <v>0</v>
      </c>
    </row>
    <row r="109" spans="1:8" ht="15">
      <c r="A109" s="78"/>
      <c r="B109" s="79">
        <v>2212</v>
      </c>
      <c r="C109" s="75">
        <v>2322</v>
      </c>
      <c r="D109" s="77" t="s">
        <v>122</v>
      </c>
      <c r="E109" s="58">
        <v>0</v>
      </c>
      <c r="F109" s="58">
        <v>0</v>
      </c>
      <c r="G109" s="58">
        <v>1.7</v>
      </c>
      <c r="H109" s="276" t="e">
        <f t="shared" si="1"/>
        <v>#DIV/0!</v>
      </c>
    </row>
    <row r="110" spans="1:8" ht="15" hidden="1">
      <c r="A110" s="78"/>
      <c r="B110" s="79">
        <v>2212</v>
      </c>
      <c r="C110" s="75">
        <v>2324</v>
      </c>
      <c r="D110" s="77" t="s">
        <v>123</v>
      </c>
      <c r="E110" s="58">
        <v>0</v>
      </c>
      <c r="F110" s="58"/>
      <c r="G110" s="58"/>
      <c r="H110" s="276" t="e">
        <f t="shared" si="1"/>
        <v>#DIV/0!</v>
      </c>
    </row>
    <row r="111" spans="1:8" ht="15" customHeight="1" hidden="1">
      <c r="A111" s="78"/>
      <c r="B111" s="79">
        <v>2219</v>
      </c>
      <c r="C111" s="80">
        <v>2321</v>
      </c>
      <c r="D111" s="77" t="s">
        <v>124</v>
      </c>
      <c r="E111" s="58"/>
      <c r="F111" s="58"/>
      <c r="G111" s="58"/>
      <c r="H111" s="276" t="e">
        <f t="shared" si="1"/>
        <v>#DIV/0!</v>
      </c>
    </row>
    <row r="112" spans="1:8" ht="15" customHeight="1" hidden="1">
      <c r="A112" s="78"/>
      <c r="B112" s="79">
        <v>2219</v>
      </c>
      <c r="C112" s="75">
        <v>2324</v>
      </c>
      <c r="D112" s="77" t="s">
        <v>125</v>
      </c>
      <c r="E112" s="58"/>
      <c r="F112" s="58"/>
      <c r="G112" s="58"/>
      <c r="H112" s="276" t="e">
        <f t="shared" si="1"/>
        <v>#DIV/0!</v>
      </c>
    </row>
    <row r="113" spans="1:8" ht="15" hidden="1">
      <c r="A113" s="78"/>
      <c r="B113" s="79">
        <v>2221</v>
      </c>
      <c r="C113" s="80">
        <v>2329</v>
      </c>
      <c r="D113" s="77" t="s">
        <v>126</v>
      </c>
      <c r="E113" s="58">
        <v>0</v>
      </c>
      <c r="F113" s="58"/>
      <c r="G113" s="58"/>
      <c r="H113" s="276" t="e">
        <f t="shared" si="1"/>
        <v>#DIV/0!</v>
      </c>
    </row>
    <row r="114" spans="1:8" ht="15" hidden="1">
      <c r="A114" s="56"/>
      <c r="B114" s="53">
        <v>3421</v>
      </c>
      <c r="C114" s="53">
        <v>2111</v>
      </c>
      <c r="D114" s="53" t="s">
        <v>127</v>
      </c>
      <c r="E114" s="54"/>
      <c r="F114" s="54"/>
      <c r="G114" s="54"/>
      <c r="H114" s="276" t="e">
        <f t="shared" si="1"/>
        <v>#DIV/0!</v>
      </c>
    </row>
    <row r="115" spans="1:8" ht="15" hidden="1">
      <c r="A115" s="56"/>
      <c r="B115" s="53">
        <v>3421</v>
      </c>
      <c r="C115" s="53">
        <v>3121</v>
      </c>
      <c r="D115" s="53" t="s">
        <v>128</v>
      </c>
      <c r="E115" s="54">
        <v>0</v>
      </c>
      <c r="F115" s="54"/>
      <c r="G115" s="58"/>
      <c r="H115" s="276" t="e">
        <f t="shared" si="1"/>
        <v>#DIV/0!</v>
      </c>
    </row>
    <row r="116" spans="1:8" ht="15" hidden="1">
      <c r="A116" s="56"/>
      <c r="B116" s="53">
        <v>3631</v>
      </c>
      <c r="C116" s="53">
        <v>2322</v>
      </c>
      <c r="D116" s="53" t="s">
        <v>129</v>
      </c>
      <c r="E116" s="54">
        <v>0</v>
      </c>
      <c r="F116" s="54"/>
      <c r="G116" s="58"/>
      <c r="H116" s="276" t="e">
        <f t="shared" si="1"/>
        <v>#DIV/0!</v>
      </c>
    </row>
    <row r="117" spans="1:8" ht="15" hidden="1">
      <c r="A117" s="81"/>
      <c r="B117" s="75">
        <v>3631</v>
      </c>
      <c r="C117" s="53">
        <v>2324</v>
      </c>
      <c r="D117" s="53" t="s">
        <v>130</v>
      </c>
      <c r="E117" s="54">
        <v>0</v>
      </c>
      <c r="F117" s="54"/>
      <c r="G117" s="54"/>
      <c r="H117" s="276" t="e">
        <f t="shared" si="1"/>
        <v>#DIV/0!</v>
      </c>
    </row>
    <row r="118" spans="1:8" ht="15">
      <c r="A118" s="78"/>
      <c r="B118" s="79">
        <v>3635</v>
      </c>
      <c r="C118" s="75">
        <v>3122</v>
      </c>
      <c r="D118" s="77" t="s">
        <v>131</v>
      </c>
      <c r="E118" s="58">
        <v>0</v>
      </c>
      <c r="F118" s="58">
        <v>0</v>
      </c>
      <c r="G118" s="58">
        <v>43.5</v>
      </c>
      <c r="H118" s="276" t="e">
        <f t="shared" si="1"/>
        <v>#DIV/0!</v>
      </c>
    </row>
    <row r="119" spans="1:8" ht="15">
      <c r="A119" s="78"/>
      <c r="B119" s="79">
        <v>3699</v>
      </c>
      <c r="C119" s="75">
        <v>2111</v>
      </c>
      <c r="D119" s="77" t="s">
        <v>132</v>
      </c>
      <c r="E119" s="58">
        <v>0</v>
      </c>
      <c r="F119" s="58">
        <v>0</v>
      </c>
      <c r="G119" s="58">
        <v>12.1</v>
      </c>
      <c r="H119" s="276" t="e">
        <f t="shared" si="1"/>
        <v>#DIV/0!</v>
      </c>
    </row>
    <row r="120" spans="1:8" ht="15">
      <c r="A120" s="81"/>
      <c r="B120" s="75">
        <v>3725</v>
      </c>
      <c r="C120" s="53">
        <v>2324</v>
      </c>
      <c r="D120" s="53" t="s">
        <v>133</v>
      </c>
      <c r="E120" s="54">
        <v>2000</v>
      </c>
      <c r="F120" s="54">
        <v>2000</v>
      </c>
      <c r="G120" s="54">
        <v>762</v>
      </c>
      <c r="H120" s="276">
        <f t="shared" si="1"/>
        <v>38.1</v>
      </c>
    </row>
    <row r="121" spans="1:8" ht="15">
      <c r="A121" s="73"/>
      <c r="B121" s="74">
        <v>6399</v>
      </c>
      <c r="C121" s="75">
        <v>2222</v>
      </c>
      <c r="D121" s="77" t="s">
        <v>134</v>
      </c>
      <c r="E121" s="54">
        <v>0</v>
      </c>
      <c r="F121" s="54">
        <v>0</v>
      </c>
      <c r="G121" s="54">
        <v>1547.1</v>
      </c>
      <c r="H121" s="276" t="e">
        <f t="shared" si="1"/>
        <v>#DIV/0!</v>
      </c>
    </row>
    <row r="122" spans="1:8" ht="15.75" thickBot="1">
      <c r="A122" s="82"/>
      <c r="B122" s="60"/>
      <c r="C122" s="60"/>
      <c r="D122" s="60"/>
      <c r="E122" s="61"/>
      <c r="F122" s="61"/>
      <c r="G122" s="61"/>
      <c r="H122" s="277"/>
    </row>
    <row r="123" spans="1:8" s="65" customFormat="1" ht="21.75" customHeight="1" thickBot="1" thickTop="1">
      <c r="A123" s="83"/>
      <c r="B123" s="62"/>
      <c r="C123" s="62"/>
      <c r="D123" s="63" t="s">
        <v>135</v>
      </c>
      <c r="E123" s="64">
        <f>SUM(E62:E122)</f>
        <v>44891</v>
      </c>
      <c r="F123" s="64">
        <f>SUM(F62:F122)</f>
        <v>41728.5</v>
      </c>
      <c r="G123" s="64">
        <f>SUM(G62:G122)</f>
        <v>3675.2999999999997</v>
      </c>
      <c r="H123" s="278">
        <f>(G123/F123)*100</f>
        <v>8.807649448218841</v>
      </c>
    </row>
    <row r="124" spans="1:8" ht="15" customHeight="1">
      <c r="A124" s="84"/>
      <c r="B124" s="84"/>
      <c r="C124" s="84"/>
      <c r="D124" s="46"/>
      <c r="E124" s="85"/>
      <c r="F124" s="85"/>
      <c r="G124" s="42"/>
      <c r="H124" s="269"/>
    </row>
    <row r="125" spans="1:8" ht="15" customHeight="1" hidden="1">
      <c r="A125" s="84"/>
      <c r="B125" s="84"/>
      <c r="C125" s="84"/>
      <c r="D125" s="46"/>
      <c r="E125" s="85"/>
      <c r="F125" s="85"/>
      <c r="G125" s="85"/>
      <c r="H125" s="280"/>
    </row>
    <row r="126" spans="1:8" ht="15" customHeight="1" thickBot="1">
      <c r="A126" s="84"/>
      <c r="B126" s="84"/>
      <c r="C126" s="84"/>
      <c r="D126" s="46"/>
      <c r="E126" s="85"/>
      <c r="F126" s="85"/>
      <c r="G126" s="85"/>
      <c r="H126" s="280"/>
    </row>
    <row r="127" spans="1:8" ht="15.75">
      <c r="A127" s="261" t="s">
        <v>27</v>
      </c>
      <c r="B127" s="261" t="s">
        <v>28</v>
      </c>
      <c r="C127" s="261" t="s">
        <v>29</v>
      </c>
      <c r="D127" s="262" t="s">
        <v>30</v>
      </c>
      <c r="E127" s="263" t="s">
        <v>31</v>
      </c>
      <c r="F127" s="263" t="s">
        <v>31</v>
      </c>
      <c r="G127" s="263" t="s">
        <v>8</v>
      </c>
      <c r="H127" s="273" t="s">
        <v>32</v>
      </c>
    </row>
    <row r="128" spans="1:8" ht="15.75" customHeight="1" thickBot="1">
      <c r="A128" s="264"/>
      <c r="B128" s="264"/>
      <c r="C128" s="264"/>
      <c r="D128" s="265"/>
      <c r="E128" s="266" t="s">
        <v>33</v>
      </c>
      <c r="F128" s="266" t="s">
        <v>34</v>
      </c>
      <c r="G128" s="267" t="s">
        <v>35</v>
      </c>
      <c r="H128" s="274" t="s">
        <v>11</v>
      </c>
    </row>
    <row r="129" spans="1:8" ht="16.5" customHeight="1" thickTop="1">
      <c r="A129" s="67">
        <v>30</v>
      </c>
      <c r="B129" s="50"/>
      <c r="C129" s="50"/>
      <c r="D129" s="51" t="s">
        <v>136</v>
      </c>
      <c r="E129" s="86"/>
      <c r="F129" s="86"/>
      <c r="G129" s="86"/>
      <c r="H129" s="281"/>
    </row>
    <row r="130" spans="1:8" ht="15" customHeight="1">
      <c r="A130" s="87"/>
      <c r="B130" s="88"/>
      <c r="C130" s="88"/>
      <c r="D130" s="88"/>
      <c r="E130" s="54"/>
      <c r="F130" s="54"/>
      <c r="G130" s="54"/>
      <c r="H130" s="276"/>
    </row>
    <row r="131" spans="1:8" ht="15">
      <c r="A131" s="56"/>
      <c r="B131" s="53"/>
      <c r="C131" s="53">
        <v>1361</v>
      </c>
      <c r="D131" s="53" t="s">
        <v>37</v>
      </c>
      <c r="E131" s="89">
        <v>0</v>
      </c>
      <c r="F131" s="89">
        <v>0</v>
      </c>
      <c r="G131" s="89">
        <v>0.4</v>
      </c>
      <c r="H131" s="276" t="e">
        <f aca="true" t="shared" si="2" ref="H131:H164">(G131/F131)*100</f>
        <v>#DIV/0!</v>
      </c>
    </row>
    <row r="132" spans="1:8" ht="15" hidden="1">
      <c r="A132" s="56"/>
      <c r="B132" s="53"/>
      <c r="C132" s="53">
        <v>2460</v>
      </c>
      <c r="D132" s="53" t="s">
        <v>137</v>
      </c>
      <c r="E132" s="89">
        <v>0</v>
      </c>
      <c r="F132" s="89"/>
      <c r="G132" s="89"/>
      <c r="H132" s="276" t="e">
        <f t="shared" si="2"/>
        <v>#DIV/0!</v>
      </c>
    </row>
    <row r="133" spans="1:8" ht="15" hidden="1">
      <c r="A133" s="56">
        <v>98008</v>
      </c>
      <c r="B133" s="53"/>
      <c r="C133" s="53">
        <v>4111</v>
      </c>
      <c r="D133" s="53" t="s">
        <v>138</v>
      </c>
      <c r="E133" s="54"/>
      <c r="F133" s="54"/>
      <c r="G133" s="54"/>
      <c r="H133" s="276" t="e">
        <f t="shared" si="2"/>
        <v>#DIV/0!</v>
      </c>
    </row>
    <row r="134" spans="1:8" ht="15" customHeight="1" hidden="1">
      <c r="A134" s="56">
        <v>98071</v>
      </c>
      <c r="B134" s="53"/>
      <c r="C134" s="53">
        <v>4111</v>
      </c>
      <c r="D134" s="53" t="s">
        <v>139</v>
      </c>
      <c r="E134" s="89"/>
      <c r="F134" s="89"/>
      <c r="G134" s="89"/>
      <c r="H134" s="276" t="e">
        <f t="shared" si="2"/>
        <v>#DIV/0!</v>
      </c>
    </row>
    <row r="135" spans="1:8" ht="15" customHeight="1" hidden="1">
      <c r="A135" s="56">
        <v>98187</v>
      </c>
      <c r="B135" s="53"/>
      <c r="C135" s="53">
        <v>4111</v>
      </c>
      <c r="D135" s="53" t="s">
        <v>140</v>
      </c>
      <c r="E135" s="89">
        <v>0</v>
      </c>
      <c r="F135" s="89"/>
      <c r="G135" s="54"/>
      <c r="H135" s="276" t="e">
        <f t="shared" si="2"/>
        <v>#DIV/0!</v>
      </c>
    </row>
    <row r="136" spans="1:8" ht="15" hidden="1">
      <c r="A136" s="56">
        <v>98348</v>
      </c>
      <c r="B136" s="53"/>
      <c r="C136" s="53">
        <v>4111</v>
      </c>
      <c r="D136" s="53" t="s">
        <v>141</v>
      </c>
      <c r="E136" s="52">
        <v>0</v>
      </c>
      <c r="F136" s="52"/>
      <c r="G136" s="54"/>
      <c r="H136" s="276" t="e">
        <f t="shared" si="2"/>
        <v>#DIV/0!</v>
      </c>
    </row>
    <row r="137" spans="1:8" ht="14.25" customHeight="1">
      <c r="A137" s="56"/>
      <c r="B137" s="53"/>
      <c r="C137" s="53">
        <v>4116</v>
      </c>
      <c r="D137" s="53" t="s">
        <v>142</v>
      </c>
      <c r="E137" s="89">
        <v>0</v>
      </c>
      <c r="F137" s="89">
        <v>132</v>
      </c>
      <c r="G137" s="89">
        <v>52.7</v>
      </c>
      <c r="H137" s="276">
        <f t="shared" si="2"/>
        <v>39.92424242424243</v>
      </c>
    </row>
    <row r="138" spans="1:8" ht="15" customHeight="1" hidden="1">
      <c r="A138" s="53">
        <v>13011</v>
      </c>
      <c r="B138" s="53"/>
      <c r="C138" s="53">
        <v>4116</v>
      </c>
      <c r="D138" s="53" t="s">
        <v>143</v>
      </c>
      <c r="E138" s="54">
        <v>0</v>
      </c>
      <c r="F138" s="54"/>
      <c r="G138" s="54"/>
      <c r="H138" s="276" t="e">
        <f t="shared" si="2"/>
        <v>#DIV/0!</v>
      </c>
    </row>
    <row r="139" spans="1:8" ht="15">
      <c r="A139" s="56"/>
      <c r="B139" s="53"/>
      <c r="C139" s="53">
        <v>4116</v>
      </c>
      <c r="D139" s="53" t="s">
        <v>144</v>
      </c>
      <c r="E139" s="89">
        <v>0</v>
      </c>
      <c r="F139" s="89">
        <v>36.3</v>
      </c>
      <c r="G139" s="89">
        <v>36.3</v>
      </c>
      <c r="H139" s="276">
        <f t="shared" si="2"/>
        <v>100</v>
      </c>
    </row>
    <row r="140" spans="1:8" ht="15" customHeight="1">
      <c r="A140" s="53">
        <v>1067</v>
      </c>
      <c r="B140" s="53"/>
      <c r="C140" s="53">
        <v>4116</v>
      </c>
      <c r="D140" s="53" t="s">
        <v>145</v>
      </c>
      <c r="E140" s="54">
        <v>4374</v>
      </c>
      <c r="F140" s="54">
        <v>4374</v>
      </c>
      <c r="G140" s="54">
        <v>0</v>
      </c>
      <c r="H140" s="276">
        <f t="shared" si="2"/>
        <v>0</v>
      </c>
    </row>
    <row r="141" spans="1:8" ht="15" customHeight="1">
      <c r="A141" s="53">
        <v>1113</v>
      </c>
      <c r="B141" s="53"/>
      <c r="C141" s="53">
        <v>4116</v>
      </c>
      <c r="D141" s="53" t="s">
        <v>146</v>
      </c>
      <c r="E141" s="54">
        <v>4940</v>
      </c>
      <c r="F141" s="54">
        <v>4940</v>
      </c>
      <c r="G141" s="54">
        <v>0</v>
      </c>
      <c r="H141" s="276">
        <f t="shared" si="2"/>
        <v>0</v>
      </c>
    </row>
    <row r="142" spans="1:8" ht="15" hidden="1">
      <c r="A142" s="56"/>
      <c r="B142" s="53"/>
      <c r="C142" s="53">
        <v>4132</v>
      </c>
      <c r="D142" s="53" t="s">
        <v>147</v>
      </c>
      <c r="E142" s="89"/>
      <c r="F142" s="89"/>
      <c r="G142" s="89"/>
      <c r="H142" s="276" t="e">
        <f t="shared" si="2"/>
        <v>#DIV/0!</v>
      </c>
    </row>
    <row r="143" spans="1:8" ht="15" customHeight="1" hidden="1">
      <c r="A143" s="56">
        <v>14004</v>
      </c>
      <c r="B143" s="53"/>
      <c r="C143" s="53">
        <v>4122</v>
      </c>
      <c r="D143" s="53" t="s">
        <v>148</v>
      </c>
      <c r="E143" s="52">
        <v>0</v>
      </c>
      <c r="F143" s="52"/>
      <c r="G143" s="58"/>
      <c r="H143" s="276" t="e">
        <f t="shared" si="2"/>
        <v>#DIV/0!</v>
      </c>
    </row>
    <row r="144" spans="1:8" ht="15" hidden="1">
      <c r="A144" s="56"/>
      <c r="B144" s="53"/>
      <c r="C144" s="53">
        <v>4216</v>
      </c>
      <c r="D144" s="53" t="s">
        <v>149</v>
      </c>
      <c r="E144" s="89"/>
      <c r="F144" s="89"/>
      <c r="G144" s="89"/>
      <c r="H144" s="276" t="e">
        <f t="shared" si="2"/>
        <v>#DIV/0!</v>
      </c>
    </row>
    <row r="145" spans="1:8" ht="15" customHeight="1" hidden="1">
      <c r="A145" s="53"/>
      <c r="B145" s="53"/>
      <c r="C145" s="53">
        <v>4216</v>
      </c>
      <c r="D145" s="53" t="s">
        <v>150</v>
      </c>
      <c r="E145" s="54">
        <v>0</v>
      </c>
      <c r="F145" s="54"/>
      <c r="G145" s="54"/>
      <c r="H145" s="276" t="e">
        <f t="shared" si="2"/>
        <v>#DIV/0!</v>
      </c>
    </row>
    <row r="146" spans="1:8" ht="15" customHeight="1" hidden="1">
      <c r="A146" s="56"/>
      <c r="B146" s="53"/>
      <c r="C146" s="53">
        <v>4222</v>
      </c>
      <c r="D146" s="53" t="s">
        <v>151</v>
      </c>
      <c r="E146" s="89"/>
      <c r="F146" s="89"/>
      <c r="G146" s="89"/>
      <c r="H146" s="276" t="e">
        <f t="shared" si="2"/>
        <v>#DIV/0!</v>
      </c>
    </row>
    <row r="147" spans="1:8" ht="15" customHeight="1" hidden="1">
      <c r="A147" s="53"/>
      <c r="B147" s="53"/>
      <c r="C147" s="53">
        <v>4232</v>
      </c>
      <c r="D147" s="53" t="s">
        <v>152</v>
      </c>
      <c r="E147" s="54">
        <v>0</v>
      </c>
      <c r="F147" s="54"/>
      <c r="G147" s="54"/>
      <c r="H147" s="276" t="e">
        <f t="shared" si="2"/>
        <v>#DIV/0!</v>
      </c>
    </row>
    <row r="148" spans="1:8" ht="15">
      <c r="A148" s="56"/>
      <c r="B148" s="53">
        <v>3341</v>
      </c>
      <c r="C148" s="53">
        <v>2111</v>
      </c>
      <c r="D148" s="53" t="s">
        <v>153</v>
      </c>
      <c r="E148" s="90">
        <v>1</v>
      </c>
      <c r="F148" s="90">
        <v>1</v>
      </c>
      <c r="G148" s="90">
        <v>0.6</v>
      </c>
      <c r="H148" s="276">
        <f t="shared" si="2"/>
        <v>60</v>
      </c>
    </row>
    <row r="149" spans="1:8" ht="15">
      <c r="A149" s="56"/>
      <c r="B149" s="53">
        <v>3349</v>
      </c>
      <c r="C149" s="53">
        <v>2111</v>
      </c>
      <c r="D149" s="53" t="s">
        <v>154</v>
      </c>
      <c r="E149" s="90">
        <v>700</v>
      </c>
      <c r="F149" s="90">
        <v>700</v>
      </c>
      <c r="G149" s="90">
        <v>262.9</v>
      </c>
      <c r="H149" s="276">
        <f t="shared" si="2"/>
        <v>37.55714285714286</v>
      </c>
    </row>
    <row r="150" spans="1:8" ht="15" hidden="1">
      <c r="A150" s="56"/>
      <c r="B150" s="53">
        <v>5512</v>
      </c>
      <c r="C150" s="53">
        <v>2111</v>
      </c>
      <c r="D150" s="53" t="s">
        <v>155</v>
      </c>
      <c r="E150" s="54">
        <v>0</v>
      </c>
      <c r="F150" s="54"/>
      <c r="G150" s="54"/>
      <c r="H150" s="276" t="e">
        <f t="shared" si="2"/>
        <v>#DIV/0!</v>
      </c>
    </row>
    <row r="151" spans="1:8" ht="15" hidden="1">
      <c r="A151" s="56"/>
      <c r="B151" s="53">
        <v>5512</v>
      </c>
      <c r="C151" s="53">
        <v>2322</v>
      </c>
      <c r="D151" s="53" t="s">
        <v>156</v>
      </c>
      <c r="E151" s="54">
        <v>0</v>
      </c>
      <c r="F151" s="54"/>
      <c r="G151" s="54"/>
      <c r="H151" s="276" t="e">
        <f t="shared" si="2"/>
        <v>#DIV/0!</v>
      </c>
    </row>
    <row r="152" spans="1:8" ht="15" hidden="1">
      <c r="A152" s="56"/>
      <c r="B152" s="53">
        <v>5512</v>
      </c>
      <c r="C152" s="53">
        <v>2324</v>
      </c>
      <c r="D152" s="53" t="s">
        <v>157</v>
      </c>
      <c r="E152" s="54">
        <v>0</v>
      </c>
      <c r="F152" s="54"/>
      <c r="G152" s="54"/>
      <c r="H152" s="276" t="e">
        <f t="shared" si="2"/>
        <v>#DIV/0!</v>
      </c>
    </row>
    <row r="153" spans="1:8" ht="15" hidden="1">
      <c r="A153" s="56"/>
      <c r="B153" s="53">
        <v>5512</v>
      </c>
      <c r="C153" s="53">
        <v>3113</v>
      </c>
      <c r="D153" s="53" t="s">
        <v>158</v>
      </c>
      <c r="E153" s="54">
        <v>0</v>
      </c>
      <c r="F153" s="54"/>
      <c r="G153" s="52"/>
      <c r="H153" s="276" t="e">
        <f t="shared" si="2"/>
        <v>#DIV/0!</v>
      </c>
    </row>
    <row r="154" spans="1:8" ht="15" hidden="1">
      <c r="A154" s="56"/>
      <c r="B154" s="53">
        <v>5512</v>
      </c>
      <c r="C154" s="53">
        <v>3122</v>
      </c>
      <c r="D154" s="53" t="s">
        <v>159</v>
      </c>
      <c r="E154" s="54">
        <v>0</v>
      </c>
      <c r="F154" s="54"/>
      <c r="G154" s="52"/>
      <c r="H154" s="276" t="e">
        <f t="shared" si="2"/>
        <v>#DIV/0!</v>
      </c>
    </row>
    <row r="155" spans="1:8" ht="15">
      <c r="A155" s="56"/>
      <c r="B155" s="53">
        <v>6171</v>
      </c>
      <c r="C155" s="53">
        <v>2111</v>
      </c>
      <c r="D155" s="53" t="s">
        <v>160</v>
      </c>
      <c r="E155" s="90">
        <v>150</v>
      </c>
      <c r="F155" s="90">
        <v>150</v>
      </c>
      <c r="G155" s="90">
        <v>57.9</v>
      </c>
      <c r="H155" s="276">
        <f t="shared" si="2"/>
        <v>38.6</v>
      </c>
    </row>
    <row r="156" spans="1:8" ht="15">
      <c r="A156" s="56"/>
      <c r="B156" s="53">
        <v>6171</v>
      </c>
      <c r="C156" s="53">
        <v>2132</v>
      </c>
      <c r="D156" s="53" t="s">
        <v>161</v>
      </c>
      <c r="E156" s="54">
        <v>80</v>
      </c>
      <c r="F156" s="54">
        <v>80</v>
      </c>
      <c r="G156" s="54">
        <v>87.1</v>
      </c>
      <c r="H156" s="276">
        <f t="shared" si="2"/>
        <v>108.87499999999999</v>
      </c>
    </row>
    <row r="157" spans="1:8" ht="15" hidden="1">
      <c r="A157" s="56"/>
      <c r="B157" s="53">
        <v>6171</v>
      </c>
      <c r="C157" s="53">
        <v>2210</v>
      </c>
      <c r="D157" s="53" t="s">
        <v>162</v>
      </c>
      <c r="E157" s="54"/>
      <c r="F157" s="54"/>
      <c r="G157" s="54"/>
      <c r="H157" s="276" t="e">
        <f t="shared" si="2"/>
        <v>#DIV/0!</v>
      </c>
    </row>
    <row r="158" spans="1:8" ht="15" hidden="1">
      <c r="A158" s="56"/>
      <c r="B158" s="53">
        <v>6171</v>
      </c>
      <c r="C158" s="53">
        <v>2133</v>
      </c>
      <c r="D158" s="53" t="s">
        <v>163</v>
      </c>
      <c r="E158" s="90"/>
      <c r="F158" s="90"/>
      <c r="G158" s="90"/>
      <c r="H158" s="276" t="e">
        <f t="shared" si="2"/>
        <v>#DIV/0!</v>
      </c>
    </row>
    <row r="159" spans="1:8" ht="15" hidden="1">
      <c r="A159" s="56"/>
      <c r="B159" s="53">
        <v>6171</v>
      </c>
      <c r="C159" s="53">
        <v>2310</v>
      </c>
      <c r="D159" s="53" t="s">
        <v>164</v>
      </c>
      <c r="E159" s="54">
        <v>0</v>
      </c>
      <c r="F159" s="54"/>
      <c r="G159" s="54"/>
      <c r="H159" s="276" t="e">
        <f t="shared" si="2"/>
        <v>#DIV/0!</v>
      </c>
    </row>
    <row r="160" spans="1:8" ht="15" hidden="1">
      <c r="A160" s="56"/>
      <c r="B160" s="53">
        <v>6171</v>
      </c>
      <c r="C160" s="53">
        <v>2322</v>
      </c>
      <c r="D160" s="53" t="s">
        <v>165</v>
      </c>
      <c r="E160" s="54">
        <v>0</v>
      </c>
      <c r="F160" s="54"/>
      <c r="G160" s="54"/>
      <c r="H160" s="276" t="e">
        <f t="shared" si="2"/>
        <v>#DIV/0!</v>
      </c>
    </row>
    <row r="161" spans="1:8" ht="15">
      <c r="A161" s="56"/>
      <c r="B161" s="53">
        <v>6171</v>
      </c>
      <c r="C161" s="53">
        <v>2324</v>
      </c>
      <c r="D161" s="53" t="s">
        <v>166</v>
      </c>
      <c r="E161" s="54">
        <v>0</v>
      </c>
      <c r="F161" s="54">
        <v>0</v>
      </c>
      <c r="G161" s="54">
        <v>59.8</v>
      </c>
      <c r="H161" s="276" t="e">
        <f t="shared" si="2"/>
        <v>#DIV/0!</v>
      </c>
    </row>
    <row r="162" spans="1:8" ht="15" hidden="1">
      <c r="A162" s="56"/>
      <c r="B162" s="53">
        <v>6171</v>
      </c>
      <c r="C162" s="53">
        <v>2329</v>
      </c>
      <c r="D162" s="53" t="s">
        <v>167</v>
      </c>
      <c r="E162" s="54">
        <v>0</v>
      </c>
      <c r="F162" s="54"/>
      <c r="G162" s="54"/>
      <c r="H162" s="276" t="e">
        <f t="shared" si="2"/>
        <v>#DIV/0!</v>
      </c>
    </row>
    <row r="163" spans="1:8" ht="15" hidden="1">
      <c r="A163" s="56"/>
      <c r="B163" s="53">
        <v>6409</v>
      </c>
      <c r="C163" s="53">
        <v>2328</v>
      </c>
      <c r="D163" s="53" t="s">
        <v>168</v>
      </c>
      <c r="E163" s="54"/>
      <c r="F163" s="54"/>
      <c r="G163" s="54"/>
      <c r="H163" s="276" t="e">
        <f t="shared" si="2"/>
        <v>#DIV/0!</v>
      </c>
    </row>
    <row r="164" spans="1:8" ht="15">
      <c r="A164" s="56"/>
      <c r="B164" s="53"/>
      <c r="C164" s="53"/>
      <c r="D164" s="53"/>
      <c r="E164" s="54">
        <v>0</v>
      </c>
      <c r="F164" s="54"/>
      <c r="G164" s="54"/>
      <c r="H164" s="276" t="e">
        <f t="shared" si="2"/>
        <v>#DIV/0!</v>
      </c>
    </row>
    <row r="165" spans="1:8" ht="15.75" thickBot="1">
      <c r="A165" s="91"/>
      <c r="B165" s="92"/>
      <c r="C165" s="92"/>
      <c r="D165" s="92"/>
      <c r="E165" s="93"/>
      <c r="F165" s="93"/>
      <c r="G165" s="93"/>
      <c r="H165" s="282"/>
    </row>
    <row r="166" spans="1:8" s="65" customFormat="1" ht="21.75" customHeight="1" thickBot="1" thickTop="1">
      <c r="A166" s="94"/>
      <c r="B166" s="95"/>
      <c r="C166" s="95"/>
      <c r="D166" s="96" t="s">
        <v>169</v>
      </c>
      <c r="E166" s="97">
        <f>SUM(E131:E165)</f>
        <v>10245</v>
      </c>
      <c r="F166" s="97">
        <f>SUM(F131:F165)</f>
        <v>10413.3</v>
      </c>
      <c r="G166" s="97">
        <f>SUM(G130:G165)</f>
        <v>557.6999999999999</v>
      </c>
      <c r="H166" s="278">
        <f>(G166/F166)*100</f>
        <v>5.355650946385872</v>
      </c>
    </row>
    <row r="167" spans="1:8" ht="15" customHeight="1">
      <c r="A167" s="84"/>
      <c r="B167" s="84"/>
      <c r="C167" s="84"/>
      <c r="D167" s="46"/>
      <c r="E167" s="85"/>
      <c r="F167" s="85"/>
      <c r="G167" s="85"/>
      <c r="H167" s="280"/>
    </row>
    <row r="168" spans="1:8" ht="15" customHeight="1">
      <c r="A168" s="84"/>
      <c r="B168" s="84"/>
      <c r="C168" s="84"/>
      <c r="D168" s="46"/>
      <c r="E168" s="85"/>
      <c r="F168" s="85"/>
      <c r="G168" s="85"/>
      <c r="H168" s="280"/>
    </row>
    <row r="169" spans="1:8" ht="12.75" customHeight="1" hidden="1">
      <c r="A169" s="84"/>
      <c r="B169" s="84"/>
      <c r="C169" s="84"/>
      <c r="D169" s="46"/>
      <c r="E169" s="85"/>
      <c r="F169" s="85"/>
      <c r="G169" s="85"/>
      <c r="H169" s="280"/>
    </row>
    <row r="170" spans="1:8" ht="15" customHeight="1" thickBot="1">
      <c r="A170" s="84"/>
      <c r="B170" s="84"/>
      <c r="C170" s="84"/>
      <c r="D170" s="46"/>
      <c r="E170" s="85"/>
      <c r="F170" s="85"/>
      <c r="G170" s="85"/>
      <c r="H170" s="280"/>
    </row>
    <row r="171" spans="1:8" ht="15.75">
      <c r="A171" s="261" t="s">
        <v>27</v>
      </c>
      <c r="B171" s="261" t="s">
        <v>28</v>
      </c>
      <c r="C171" s="261" t="s">
        <v>29</v>
      </c>
      <c r="D171" s="262" t="s">
        <v>30</v>
      </c>
      <c r="E171" s="263" t="s">
        <v>31</v>
      </c>
      <c r="F171" s="263" t="s">
        <v>31</v>
      </c>
      <c r="G171" s="263" t="s">
        <v>8</v>
      </c>
      <c r="H171" s="273" t="s">
        <v>32</v>
      </c>
    </row>
    <row r="172" spans="1:8" ht="15.75" customHeight="1" thickBot="1">
      <c r="A172" s="264"/>
      <c r="B172" s="264"/>
      <c r="C172" s="264"/>
      <c r="D172" s="265"/>
      <c r="E172" s="266" t="s">
        <v>33</v>
      </c>
      <c r="F172" s="266" t="s">
        <v>34</v>
      </c>
      <c r="G172" s="267" t="s">
        <v>35</v>
      </c>
      <c r="H172" s="274" t="s">
        <v>11</v>
      </c>
    </row>
    <row r="173" spans="1:8" ht="16.5" customHeight="1" thickTop="1">
      <c r="A173" s="50">
        <v>50</v>
      </c>
      <c r="B173" s="50"/>
      <c r="C173" s="50"/>
      <c r="D173" s="51" t="s">
        <v>170</v>
      </c>
      <c r="E173" s="52"/>
      <c r="F173" s="52"/>
      <c r="G173" s="52"/>
      <c r="H173" s="275"/>
    </row>
    <row r="174" spans="1:8" ht="15" customHeight="1">
      <c r="A174" s="53"/>
      <c r="B174" s="53"/>
      <c r="C174" s="53"/>
      <c r="D174" s="88"/>
      <c r="E174" s="54"/>
      <c r="F174" s="54"/>
      <c r="G174" s="54"/>
      <c r="H174" s="276"/>
    </row>
    <row r="175" spans="1:8" ht="15" hidden="1">
      <c r="A175" s="53"/>
      <c r="B175" s="53"/>
      <c r="C175" s="53">
        <v>1361</v>
      </c>
      <c r="D175" s="53" t="s">
        <v>37</v>
      </c>
      <c r="E175" s="54"/>
      <c r="F175" s="54"/>
      <c r="G175" s="54"/>
      <c r="H175" s="276" t="e">
        <f>(#REF!/F175)*100</f>
        <v>#REF!</v>
      </c>
    </row>
    <row r="176" spans="1:8" ht="15" hidden="1">
      <c r="A176" s="53"/>
      <c r="B176" s="53"/>
      <c r="C176" s="53">
        <v>2451</v>
      </c>
      <c r="D176" s="53" t="s">
        <v>171</v>
      </c>
      <c r="E176" s="54"/>
      <c r="F176" s="54"/>
      <c r="G176" s="54"/>
      <c r="H176" s="276" t="e">
        <f>(#REF!/F176)*100</f>
        <v>#REF!</v>
      </c>
    </row>
    <row r="177" spans="1:8" ht="15">
      <c r="A177" s="53">
        <v>13010</v>
      </c>
      <c r="B177" s="53"/>
      <c r="C177" s="53">
        <v>4116</v>
      </c>
      <c r="D177" s="53" t="s">
        <v>172</v>
      </c>
      <c r="E177" s="54">
        <v>624</v>
      </c>
      <c r="F177" s="54">
        <v>624</v>
      </c>
      <c r="G177" s="54">
        <v>544</v>
      </c>
      <c r="H177" s="276">
        <f aca="true" t="shared" si="3" ref="H177:H197">(G177/F177)*100</f>
        <v>87.17948717948718</v>
      </c>
    </row>
    <row r="178" spans="1:8" ht="15" hidden="1">
      <c r="A178" s="53">
        <v>434</v>
      </c>
      <c r="B178" s="53"/>
      <c r="C178" s="53">
        <v>4122</v>
      </c>
      <c r="D178" s="53" t="s">
        <v>173</v>
      </c>
      <c r="E178" s="54"/>
      <c r="F178" s="54"/>
      <c r="G178" s="54"/>
      <c r="H178" s="276" t="e">
        <f t="shared" si="3"/>
        <v>#DIV/0!</v>
      </c>
    </row>
    <row r="179" spans="1:8" ht="15" hidden="1">
      <c r="A179" s="53">
        <v>13305</v>
      </c>
      <c r="B179" s="53"/>
      <c r="C179" s="53">
        <v>4116</v>
      </c>
      <c r="D179" s="53" t="s">
        <v>174</v>
      </c>
      <c r="E179" s="54">
        <v>0</v>
      </c>
      <c r="F179" s="54">
        <v>0</v>
      </c>
      <c r="G179" s="54"/>
      <c r="H179" s="276" t="e">
        <f t="shared" si="3"/>
        <v>#DIV/0!</v>
      </c>
    </row>
    <row r="180" spans="1:8" ht="15">
      <c r="A180" s="53">
        <v>13233</v>
      </c>
      <c r="B180" s="53"/>
      <c r="C180" s="53">
        <v>4116</v>
      </c>
      <c r="D180" s="53" t="s">
        <v>175</v>
      </c>
      <c r="E180" s="54">
        <v>1125</v>
      </c>
      <c r="F180" s="54">
        <v>1125</v>
      </c>
      <c r="G180" s="54">
        <v>907</v>
      </c>
      <c r="H180" s="276">
        <f t="shared" si="3"/>
        <v>80.62222222222222</v>
      </c>
    </row>
    <row r="181" spans="1:8" ht="15">
      <c r="A181" s="53">
        <v>13305</v>
      </c>
      <c r="B181" s="53"/>
      <c r="C181" s="53">
        <v>4122</v>
      </c>
      <c r="D181" s="53" t="s">
        <v>176</v>
      </c>
      <c r="E181" s="54">
        <v>0</v>
      </c>
      <c r="F181" s="54">
        <v>15708.4</v>
      </c>
      <c r="G181" s="54">
        <v>9425</v>
      </c>
      <c r="H181" s="276">
        <f t="shared" si="3"/>
        <v>59.99974535917089</v>
      </c>
    </row>
    <row r="182" spans="1:8" ht="15" customHeight="1">
      <c r="A182" s="53"/>
      <c r="B182" s="53">
        <v>3599</v>
      </c>
      <c r="C182" s="53">
        <v>2324</v>
      </c>
      <c r="D182" s="53" t="s">
        <v>177</v>
      </c>
      <c r="E182" s="54">
        <v>5</v>
      </c>
      <c r="F182" s="54">
        <v>5</v>
      </c>
      <c r="G182" s="54">
        <v>1</v>
      </c>
      <c r="H182" s="276">
        <f t="shared" si="3"/>
        <v>20</v>
      </c>
    </row>
    <row r="183" spans="1:8" ht="15" customHeight="1">
      <c r="A183" s="53"/>
      <c r="B183" s="53">
        <v>4171</v>
      </c>
      <c r="C183" s="53">
        <v>2229</v>
      </c>
      <c r="D183" s="53" t="s">
        <v>178</v>
      </c>
      <c r="E183" s="54">
        <v>0</v>
      </c>
      <c r="F183" s="54">
        <v>0</v>
      </c>
      <c r="G183" s="54">
        <v>2.5</v>
      </c>
      <c r="H183" s="276" t="e">
        <f t="shared" si="3"/>
        <v>#DIV/0!</v>
      </c>
    </row>
    <row r="184" spans="1:8" ht="15" customHeight="1" hidden="1">
      <c r="A184" s="53"/>
      <c r="B184" s="53">
        <v>4179</v>
      </c>
      <c r="C184" s="53">
        <v>2229</v>
      </c>
      <c r="D184" s="53" t="s">
        <v>179</v>
      </c>
      <c r="E184" s="54">
        <v>0</v>
      </c>
      <c r="F184" s="54"/>
      <c r="G184" s="54"/>
      <c r="H184" s="276" t="e">
        <f t="shared" si="3"/>
        <v>#DIV/0!</v>
      </c>
    </row>
    <row r="185" spans="1:8" ht="15">
      <c r="A185" s="53"/>
      <c r="B185" s="53">
        <v>4195</v>
      </c>
      <c r="C185" s="53">
        <v>2229</v>
      </c>
      <c r="D185" s="53" t="s">
        <v>180</v>
      </c>
      <c r="E185" s="54">
        <v>24</v>
      </c>
      <c r="F185" s="54">
        <v>24</v>
      </c>
      <c r="G185" s="54">
        <v>0</v>
      </c>
      <c r="H185" s="276">
        <f t="shared" si="3"/>
        <v>0</v>
      </c>
    </row>
    <row r="186" spans="1:8" ht="15" hidden="1">
      <c r="A186" s="53"/>
      <c r="B186" s="53">
        <v>4329</v>
      </c>
      <c r="C186" s="53">
        <v>2229</v>
      </c>
      <c r="D186" s="53" t="s">
        <v>181</v>
      </c>
      <c r="E186" s="54"/>
      <c r="F186" s="54"/>
      <c r="G186" s="54"/>
      <c r="H186" s="276" t="e">
        <f t="shared" si="3"/>
        <v>#DIV/0!</v>
      </c>
    </row>
    <row r="187" spans="1:8" ht="15" hidden="1">
      <c r="A187" s="53"/>
      <c r="B187" s="53">
        <v>4329</v>
      </c>
      <c r="C187" s="53">
        <v>2324</v>
      </c>
      <c r="D187" s="53" t="s">
        <v>182</v>
      </c>
      <c r="E187" s="54"/>
      <c r="F187" s="54"/>
      <c r="G187" s="54"/>
      <c r="H187" s="276" t="e">
        <f t="shared" si="3"/>
        <v>#DIV/0!</v>
      </c>
    </row>
    <row r="188" spans="1:8" ht="15" hidden="1">
      <c r="A188" s="53"/>
      <c r="B188" s="53">
        <v>4342</v>
      </c>
      <c r="C188" s="53">
        <v>2324</v>
      </c>
      <c r="D188" s="53" t="s">
        <v>183</v>
      </c>
      <c r="E188" s="54"/>
      <c r="F188" s="54"/>
      <c r="G188" s="54"/>
      <c r="H188" s="276" t="e">
        <f t="shared" si="3"/>
        <v>#DIV/0!</v>
      </c>
    </row>
    <row r="189" spans="1:8" ht="15" hidden="1">
      <c r="A189" s="53"/>
      <c r="B189" s="53">
        <v>4349</v>
      </c>
      <c r="C189" s="53">
        <v>2229</v>
      </c>
      <c r="D189" s="53" t="s">
        <v>184</v>
      </c>
      <c r="E189" s="54"/>
      <c r="F189" s="54"/>
      <c r="G189" s="54"/>
      <c r="H189" s="276" t="e">
        <f t="shared" si="3"/>
        <v>#DIV/0!</v>
      </c>
    </row>
    <row r="190" spans="1:8" ht="15" hidden="1">
      <c r="A190" s="53"/>
      <c r="B190" s="53">
        <v>4399</v>
      </c>
      <c r="C190" s="53">
        <v>2111</v>
      </c>
      <c r="D190" s="53" t="s">
        <v>185</v>
      </c>
      <c r="E190" s="54"/>
      <c r="F190" s="54"/>
      <c r="G190" s="54"/>
      <c r="H190" s="276" t="e">
        <f t="shared" si="3"/>
        <v>#DIV/0!</v>
      </c>
    </row>
    <row r="191" spans="1:8" ht="15" hidden="1">
      <c r="A191" s="53"/>
      <c r="B191" s="53">
        <v>6171</v>
      </c>
      <c r="C191" s="53">
        <v>2111</v>
      </c>
      <c r="D191" s="53" t="s">
        <v>186</v>
      </c>
      <c r="E191" s="54"/>
      <c r="F191" s="54"/>
      <c r="G191" s="54"/>
      <c r="H191" s="276" t="e">
        <f t="shared" si="3"/>
        <v>#DIV/0!</v>
      </c>
    </row>
    <row r="192" spans="1:8" ht="15" hidden="1">
      <c r="A192" s="56"/>
      <c r="B192" s="53">
        <v>4357</v>
      </c>
      <c r="C192" s="53">
        <v>2122</v>
      </c>
      <c r="D192" s="53" t="s">
        <v>187</v>
      </c>
      <c r="E192" s="54">
        <v>0</v>
      </c>
      <c r="F192" s="54"/>
      <c r="G192" s="54"/>
      <c r="H192" s="276" t="e">
        <f t="shared" si="3"/>
        <v>#DIV/0!</v>
      </c>
    </row>
    <row r="193" spans="1:8" ht="15">
      <c r="A193" s="53"/>
      <c r="B193" s="53">
        <v>4379</v>
      </c>
      <c r="C193" s="53">
        <v>2212</v>
      </c>
      <c r="D193" s="53" t="s">
        <v>188</v>
      </c>
      <c r="E193" s="54">
        <v>7</v>
      </c>
      <c r="F193" s="54">
        <v>7</v>
      </c>
      <c r="G193" s="54">
        <v>0.3</v>
      </c>
      <c r="H193" s="276">
        <f t="shared" si="3"/>
        <v>4.285714285714286</v>
      </c>
    </row>
    <row r="194" spans="1:8" ht="15" hidden="1">
      <c r="A194" s="57"/>
      <c r="B194" s="57">
        <v>4399</v>
      </c>
      <c r="C194" s="57">
        <v>2324</v>
      </c>
      <c r="D194" s="57" t="s">
        <v>189</v>
      </c>
      <c r="E194" s="58"/>
      <c r="F194" s="58"/>
      <c r="G194" s="54"/>
      <c r="H194" s="276" t="e">
        <f t="shared" si="3"/>
        <v>#DIV/0!</v>
      </c>
    </row>
    <row r="195" spans="1:8" ht="15" hidden="1">
      <c r="A195" s="53"/>
      <c r="B195" s="53">
        <v>6171</v>
      </c>
      <c r="C195" s="53">
        <v>2212</v>
      </c>
      <c r="D195" s="53" t="s">
        <v>188</v>
      </c>
      <c r="E195" s="54"/>
      <c r="F195" s="54"/>
      <c r="G195" s="54"/>
      <c r="H195" s="276" t="e">
        <f t="shared" si="3"/>
        <v>#DIV/0!</v>
      </c>
    </row>
    <row r="196" spans="1:8" ht="15">
      <c r="A196" s="57"/>
      <c r="B196" s="53">
        <v>6171</v>
      </c>
      <c r="C196" s="53">
        <v>2324</v>
      </c>
      <c r="D196" s="53" t="s">
        <v>190</v>
      </c>
      <c r="E196" s="54">
        <v>3</v>
      </c>
      <c r="F196" s="54">
        <v>3</v>
      </c>
      <c r="G196" s="54">
        <v>0</v>
      </c>
      <c r="H196" s="276">
        <f t="shared" si="3"/>
        <v>0</v>
      </c>
    </row>
    <row r="197" spans="1:8" ht="15">
      <c r="A197" s="57"/>
      <c r="B197" s="53">
        <v>6402</v>
      </c>
      <c r="C197" s="53">
        <v>2229</v>
      </c>
      <c r="D197" s="53" t="s">
        <v>191</v>
      </c>
      <c r="E197" s="54">
        <v>0</v>
      </c>
      <c r="F197" s="54">
        <v>0</v>
      </c>
      <c r="G197" s="54">
        <v>22.2</v>
      </c>
      <c r="H197" s="276" t="e">
        <f t="shared" si="3"/>
        <v>#DIV/0!</v>
      </c>
    </row>
    <row r="198" spans="1:8" ht="15" customHeight="1" thickBot="1">
      <c r="A198" s="92"/>
      <c r="B198" s="92"/>
      <c r="C198" s="92"/>
      <c r="D198" s="92"/>
      <c r="E198" s="93"/>
      <c r="F198" s="93"/>
      <c r="G198" s="93"/>
      <c r="H198" s="276"/>
    </row>
    <row r="199" spans="1:8" s="65" customFormat="1" ht="21.75" customHeight="1" thickBot="1" thickTop="1">
      <c r="A199" s="95"/>
      <c r="B199" s="95"/>
      <c r="C199" s="95"/>
      <c r="D199" s="96" t="s">
        <v>192</v>
      </c>
      <c r="E199" s="97">
        <f>SUM(E174:E198)</f>
        <v>1788</v>
      </c>
      <c r="F199" s="97">
        <f>SUM(F174:F198)</f>
        <v>17496.4</v>
      </c>
      <c r="G199" s="97">
        <f>SUM(G174:G198)</f>
        <v>10902</v>
      </c>
      <c r="H199" s="278">
        <f>(G199/F199)*100</f>
        <v>62.30996090624357</v>
      </c>
    </row>
    <row r="200" spans="1:8" ht="15" customHeight="1">
      <c r="A200" s="84"/>
      <c r="B200" s="65"/>
      <c r="C200" s="84"/>
      <c r="D200" s="98"/>
      <c r="E200" s="85"/>
      <c r="F200" s="85"/>
      <c r="G200" s="42"/>
      <c r="H200" s="269"/>
    </row>
    <row r="201" spans="1:8" ht="14.25" customHeight="1">
      <c r="A201" s="65"/>
      <c r="B201" s="65"/>
      <c r="C201" s="65"/>
      <c r="D201" s="65"/>
      <c r="E201" s="66"/>
      <c r="F201" s="66"/>
      <c r="G201" s="66"/>
      <c r="H201" s="279"/>
    </row>
    <row r="202" spans="1:8" ht="14.25" customHeight="1" thickBot="1">
      <c r="A202" s="65"/>
      <c r="B202" s="65"/>
      <c r="C202" s="65"/>
      <c r="D202" s="65"/>
      <c r="E202" s="66"/>
      <c r="F202" s="66"/>
      <c r="G202" s="66"/>
      <c r="H202" s="279"/>
    </row>
    <row r="203" spans="1:8" ht="13.5" customHeight="1" hidden="1">
      <c r="A203" s="65"/>
      <c r="B203" s="65"/>
      <c r="C203" s="65"/>
      <c r="D203" s="65"/>
      <c r="E203" s="66"/>
      <c r="F203" s="66"/>
      <c r="G203" s="66"/>
      <c r="H203" s="279"/>
    </row>
    <row r="204" spans="1:8" ht="13.5" customHeight="1" hidden="1">
      <c r="A204" s="65"/>
      <c r="B204" s="65"/>
      <c r="C204" s="65"/>
      <c r="D204" s="65"/>
      <c r="E204" s="66"/>
      <c r="F204" s="66"/>
      <c r="G204" s="66"/>
      <c r="H204" s="279"/>
    </row>
    <row r="205" spans="1:8" ht="13.5" customHeight="1" hidden="1" thickBot="1">
      <c r="A205" s="65"/>
      <c r="B205" s="65"/>
      <c r="C205" s="65"/>
      <c r="D205" s="65"/>
      <c r="E205" s="66"/>
      <c r="F205" s="66"/>
      <c r="G205" s="66"/>
      <c r="H205" s="279"/>
    </row>
    <row r="206" spans="1:8" ht="15.75">
      <c r="A206" s="261" t="s">
        <v>27</v>
      </c>
      <c r="B206" s="261" t="s">
        <v>28</v>
      </c>
      <c r="C206" s="261" t="s">
        <v>29</v>
      </c>
      <c r="D206" s="262" t="s">
        <v>30</v>
      </c>
      <c r="E206" s="263" t="s">
        <v>31</v>
      </c>
      <c r="F206" s="263" t="s">
        <v>31</v>
      </c>
      <c r="G206" s="263" t="s">
        <v>8</v>
      </c>
      <c r="H206" s="273" t="s">
        <v>32</v>
      </c>
    </row>
    <row r="207" spans="1:8" ht="15.75" customHeight="1" thickBot="1">
      <c r="A207" s="264"/>
      <c r="B207" s="264"/>
      <c r="C207" s="264"/>
      <c r="D207" s="265"/>
      <c r="E207" s="266" t="s">
        <v>33</v>
      </c>
      <c r="F207" s="266" t="s">
        <v>34</v>
      </c>
      <c r="G207" s="267" t="s">
        <v>35</v>
      </c>
      <c r="H207" s="274" t="s">
        <v>11</v>
      </c>
    </row>
    <row r="208" spans="1:8" ht="15.75" customHeight="1" thickTop="1">
      <c r="A208" s="50">
        <v>60</v>
      </c>
      <c r="B208" s="50"/>
      <c r="C208" s="50"/>
      <c r="D208" s="51" t="s">
        <v>193</v>
      </c>
      <c r="E208" s="52"/>
      <c r="F208" s="52"/>
      <c r="G208" s="52"/>
      <c r="H208" s="275"/>
    </row>
    <row r="209" spans="1:8" ht="14.25" customHeight="1">
      <c r="A209" s="88"/>
      <c r="B209" s="88"/>
      <c r="C209" s="88"/>
      <c r="D209" s="88"/>
      <c r="E209" s="54"/>
      <c r="F209" s="54"/>
      <c r="G209" s="54"/>
      <c r="H209" s="276"/>
    </row>
    <row r="210" spans="1:8" ht="15" hidden="1">
      <c r="A210" s="53"/>
      <c r="B210" s="53"/>
      <c r="C210" s="53">
        <v>1332</v>
      </c>
      <c r="D210" s="53" t="s">
        <v>194</v>
      </c>
      <c r="E210" s="54"/>
      <c r="F210" s="54"/>
      <c r="G210" s="54"/>
      <c r="H210" s="276" t="e">
        <f>(#REF!/F210)*100</f>
        <v>#REF!</v>
      </c>
    </row>
    <row r="211" spans="1:8" ht="15">
      <c r="A211" s="53"/>
      <c r="B211" s="53"/>
      <c r="C211" s="53">
        <v>1333</v>
      </c>
      <c r="D211" s="53" t="s">
        <v>195</v>
      </c>
      <c r="E211" s="54">
        <v>500</v>
      </c>
      <c r="F211" s="54">
        <v>500</v>
      </c>
      <c r="G211" s="54">
        <v>299.8</v>
      </c>
      <c r="H211" s="276">
        <f aca="true" t="shared" si="4" ref="H211:H223">(G211/F211)*100</f>
        <v>59.96</v>
      </c>
    </row>
    <row r="212" spans="1:8" ht="15">
      <c r="A212" s="53"/>
      <c r="B212" s="53"/>
      <c r="C212" s="53">
        <v>1334</v>
      </c>
      <c r="D212" s="53" t="s">
        <v>196</v>
      </c>
      <c r="E212" s="54">
        <v>60</v>
      </c>
      <c r="F212" s="54">
        <v>60</v>
      </c>
      <c r="G212" s="54">
        <v>212.6</v>
      </c>
      <c r="H212" s="276">
        <f t="shared" si="4"/>
        <v>354.33333333333337</v>
      </c>
    </row>
    <row r="213" spans="1:8" ht="15">
      <c r="A213" s="53"/>
      <c r="B213" s="53"/>
      <c r="C213" s="53">
        <v>1335</v>
      </c>
      <c r="D213" s="53" t="s">
        <v>197</v>
      </c>
      <c r="E213" s="54">
        <v>25</v>
      </c>
      <c r="F213" s="54">
        <v>25</v>
      </c>
      <c r="G213" s="54">
        <v>29.5</v>
      </c>
      <c r="H213" s="276">
        <f t="shared" si="4"/>
        <v>118</v>
      </c>
    </row>
    <row r="214" spans="1:8" ht="15">
      <c r="A214" s="53"/>
      <c r="B214" s="53"/>
      <c r="C214" s="53">
        <v>1361</v>
      </c>
      <c r="D214" s="53" t="s">
        <v>37</v>
      </c>
      <c r="E214" s="54">
        <v>240</v>
      </c>
      <c r="F214" s="54">
        <v>240</v>
      </c>
      <c r="G214" s="54">
        <v>188.3</v>
      </c>
      <c r="H214" s="276">
        <f t="shared" si="4"/>
        <v>78.45833333333334</v>
      </c>
    </row>
    <row r="215" spans="1:8" ht="15" customHeight="1" hidden="1">
      <c r="A215" s="53">
        <v>29004</v>
      </c>
      <c r="B215" s="53"/>
      <c r="C215" s="53">
        <v>4116</v>
      </c>
      <c r="D215" s="53" t="s">
        <v>198</v>
      </c>
      <c r="E215" s="54">
        <v>0</v>
      </c>
      <c r="F215" s="54"/>
      <c r="G215" s="54"/>
      <c r="H215" s="276" t="e">
        <f t="shared" si="4"/>
        <v>#DIV/0!</v>
      </c>
    </row>
    <row r="216" spans="1:8" ht="15">
      <c r="A216" s="53">
        <v>29008</v>
      </c>
      <c r="B216" s="53"/>
      <c r="C216" s="53">
        <v>4116</v>
      </c>
      <c r="D216" s="53" t="s">
        <v>199</v>
      </c>
      <c r="E216" s="54">
        <v>0</v>
      </c>
      <c r="F216" s="54">
        <v>0</v>
      </c>
      <c r="G216" s="54">
        <v>25.3</v>
      </c>
      <c r="H216" s="276" t="e">
        <f t="shared" si="4"/>
        <v>#DIV/0!</v>
      </c>
    </row>
    <row r="217" spans="1:8" ht="15" hidden="1">
      <c r="A217" s="53">
        <v>29516</v>
      </c>
      <c r="B217" s="53"/>
      <c r="C217" s="53">
        <v>4216</v>
      </c>
      <c r="D217" s="53" t="s">
        <v>200</v>
      </c>
      <c r="E217" s="54"/>
      <c r="F217" s="54"/>
      <c r="G217" s="54"/>
      <c r="H217" s="276" t="e">
        <f t="shared" si="4"/>
        <v>#DIV/0!</v>
      </c>
    </row>
    <row r="218" spans="1:8" ht="15" hidden="1">
      <c r="A218" s="57">
        <v>379</v>
      </c>
      <c r="B218" s="57"/>
      <c r="C218" s="57">
        <v>4122</v>
      </c>
      <c r="D218" s="57" t="s">
        <v>201</v>
      </c>
      <c r="E218" s="58">
        <v>0</v>
      </c>
      <c r="F218" s="58"/>
      <c r="G218" s="58"/>
      <c r="H218" s="276" t="e">
        <f t="shared" si="4"/>
        <v>#DIV/0!</v>
      </c>
    </row>
    <row r="219" spans="1:8" ht="15">
      <c r="A219" s="57"/>
      <c r="B219" s="57">
        <v>1014</v>
      </c>
      <c r="C219" s="57">
        <v>2132</v>
      </c>
      <c r="D219" s="57" t="s">
        <v>202</v>
      </c>
      <c r="E219" s="58">
        <v>24</v>
      </c>
      <c r="F219" s="58">
        <v>24</v>
      </c>
      <c r="G219" s="58">
        <v>10.5</v>
      </c>
      <c r="H219" s="276">
        <f t="shared" si="4"/>
        <v>43.75</v>
      </c>
    </row>
    <row r="220" spans="1:8" ht="15">
      <c r="A220" s="57"/>
      <c r="B220" s="57">
        <v>2119</v>
      </c>
      <c r="C220" s="57">
        <v>2343</v>
      </c>
      <c r="D220" s="57" t="s">
        <v>203</v>
      </c>
      <c r="E220" s="58">
        <v>15000</v>
      </c>
      <c r="F220" s="58">
        <v>15000</v>
      </c>
      <c r="G220" s="58">
        <v>4764.1</v>
      </c>
      <c r="H220" s="276">
        <f t="shared" si="4"/>
        <v>31.76066666666667</v>
      </c>
    </row>
    <row r="221" spans="1:8" ht="15" hidden="1">
      <c r="A221" s="57"/>
      <c r="B221" s="57">
        <v>3749</v>
      </c>
      <c r="C221" s="57">
        <v>2321</v>
      </c>
      <c r="D221" s="57" t="s">
        <v>204</v>
      </c>
      <c r="E221" s="58"/>
      <c r="F221" s="58"/>
      <c r="G221" s="58"/>
      <c r="H221" s="276" t="e">
        <f t="shared" si="4"/>
        <v>#DIV/0!</v>
      </c>
    </row>
    <row r="222" spans="1:8" ht="15">
      <c r="A222" s="53"/>
      <c r="B222" s="53">
        <v>6171</v>
      </c>
      <c r="C222" s="53">
        <v>2212</v>
      </c>
      <c r="D222" s="53" t="s">
        <v>162</v>
      </c>
      <c r="E222" s="54">
        <v>60</v>
      </c>
      <c r="F222" s="54">
        <v>60</v>
      </c>
      <c r="G222" s="54">
        <v>18.3</v>
      </c>
      <c r="H222" s="276">
        <f t="shared" si="4"/>
        <v>30.5</v>
      </c>
    </row>
    <row r="223" spans="1:8" ht="15">
      <c r="A223" s="53"/>
      <c r="B223" s="53">
        <v>6171</v>
      </c>
      <c r="C223" s="53">
        <v>2324</v>
      </c>
      <c r="D223" s="53" t="s">
        <v>205</v>
      </c>
      <c r="E223" s="54">
        <v>5</v>
      </c>
      <c r="F223" s="54">
        <v>5</v>
      </c>
      <c r="G223" s="54">
        <v>1.4</v>
      </c>
      <c r="H223" s="276">
        <f t="shared" si="4"/>
        <v>27.999999999999996</v>
      </c>
    </row>
    <row r="224" spans="1:8" ht="15" hidden="1">
      <c r="A224" s="53"/>
      <c r="B224" s="53">
        <v>6171</v>
      </c>
      <c r="C224" s="53">
        <v>2329</v>
      </c>
      <c r="D224" s="53" t="s">
        <v>73</v>
      </c>
      <c r="E224" s="54"/>
      <c r="F224" s="54"/>
      <c r="G224" s="54"/>
      <c r="H224" s="276"/>
    </row>
    <row r="225" spans="1:8" ht="15" customHeight="1" thickBot="1">
      <c r="A225" s="92"/>
      <c r="B225" s="92"/>
      <c r="C225" s="92"/>
      <c r="D225" s="92"/>
      <c r="E225" s="93"/>
      <c r="F225" s="93"/>
      <c r="G225" s="93"/>
      <c r="H225" s="282"/>
    </row>
    <row r="226" spans="1:8" s="65" customFormat="1" ht="21.75" customHeight="1" thickBot="1" thickTop="1">
      <c r="A226" s="95"/>
      <c r="B226" s="95"/>
      <c r="C226" s="95"/>
      <c r="D226" s="96" t="s">
        <v>206</v>
      </c>
      <c r="E226" s="97">
        <f>SUM(E209:E225)</f>
        <v>15914</v>
      </c>
      <c r="F226" s="97">
        <f>SUM(F209:F225)</f>
        <v>15914</v>
      </c>
      <c r="G226" s="97">
        <f>SUM(G209:G225)</f>
        <v>5549.8</v>
      </c>
      <c r="H226" s="278">
        <f>(G226/F226)*100</f>
        <v>34.873696116626874</v>
      </c>
    </row>
    <row r="227" spans="1:8" ht="14.25" customHeight="1">
      <c r="A227" s="84"/>
      <c r="B227" s="84"/>
      <c r="C227" s="84"/>
      <c r="D227" s="46"/>
      <c r="E227" s="85"/>
      <c r="F227" s="85"/>
      <c r="G227" s="85"/>
      <c r="H227" s="280"/>
    </row>
    <row r="228" spans="1:8" ht="14.25" customHeight="1" hidden="1">
      <c r="A228" s="84"/>
      <c r="B228" s="84"/>
      <c r="C228" s="84"/>
      <c r="D228" s="46"/>
      <c r="E228" s="85"/>
      <c r="F228" s="85"/>
      <c r="G228" s="85"/>
      <c r="H228" s="280"/>
    </row>
    <row r="229" spans="1:8" ht="14.25" customHeight="1" hidden="1">
      <c r="A229" s="84"/>
      <c r="B229" s="84"/>
      <c r="C229" s="84"/>
      <c r="D229" s="46"/>
      <c r="E229" s="85"/>
      <c r="F229" s="85"/>
      <c r="G229" s="85"/>
      <c r="H229" s="280"/>
    </row>
    <row r="230" spans="1:8" ht="14.25" customHeight="1" hidden="1">
      <c r="A230" s="84"/>
      <c r="B230" s="84"/>
      <c r="C230" s="84"/>
      <c r="D230" s="46"/>
      <c r="E230" s="85"/>
      <c r="F230" s="85"/>
      <c r="G230" s="85"/>
      <c r="H230" s="280"/>
    </row>
    <row r="231" spans="1:8" ht="15" customHeight="1">
      <c r="A231" s="84"/>
      <c r="B231" s="84"/>
      <c r="C231" s="84"/>
      <c r="D231" s="46"/>
      <c r="E231" s="85"/>
      <c r="F231" s="85"/>
      <c r="G231" s="85"/>
      <c r="H231" s="280"/>
    </row>
    <row r="232" spans="1:8" ht="15" customHeight="1" thickBot="1">
      <c r="A232" s="84"/>
      <c r="B232" s="84"/>
      <c r="C232" s="84"/>
      <c r="D232" s="46"/>
      <c r="E232" s="85"/>
      <c r="F232" s="85"/>
      <c r="G232" s="85"/>
      <c r="H232" s="280"/>
    </row>
    <row r="233" spans="1:8" ht="15.75">
      <c r="A233" s="261" t="s">
        <v>27</v>
      </c>
      <c r="B233" s="261" t="s">
        <v>28</v>
      </c>
      <c r="C233" s="261" t="s">
        <v>29</v>
      </c>
      <c r="D233" s="262" t="s">
        <v>30</v>
      </c>
      <c r="E233" s="263" t="s">
        <v>31</v>
      </c>
      <c r="F233" s="263" t="s">
        <v>31</v>
      </c>
      <c r="G233" s="263" t="s">
        <v>8</v>
      </c>
      <c r="H233" s="273" t="s">
        <v>32</v>
      </c>
    </row>
    <row r="234" spans="1:8" ht="15.75" customHeight="1" thickBot="1">
      <c r="A234" s="264"/>
      <c r="B234" s="264"/>
      <c r="C234" s="264"/>
      <c r="D234" s="265"/>
      <c r="E234" s="266" t="s">
        <v>33</v>
      </c>
      <c r="F234" s="266" t="s">
        <v>34</v>
      </c>
      <c r="G234" s="267" t="s">
        <v>35</v>
      </c>
      <c r="H234" s="274" t="s">
        <v>11</v>
      </c>
    </row>
    <row r="235" spans="1:8" ht="15.75" customHeight="1" thickTop="1">
      <c r="A235" s="50">
        <v>80</v>
      </c>
      <c r="B235" s="50"/>
      <c r="C235" s="50"/>
      <c r="D235" s="51" t="s">
        <v>207</v>
      </c>
      <c r="E235" s="52"/>
      <c r="F235" s="52"/>
      <c r="G235" s="52"/>
      <c r="H235" s="275"/>
    </row>
    <row r="236" spans="1:8" ht="15">
      <c r="A236" s="53"/>
      <c r="B236" s="53"/>
      <c r="C236" s="53"/>
      <c r="D236" s="53"/>
      <c r="E236" s="54"/>
      <c r="F236" s="54"/>
      <c r="G236" s="54"/>
      <c r="H236" s="276"/>
    </row>
    <row r="237" spans="1:8" ht="15">
      <c r="A237" s="53"/>
      <c r="B237" s="53"/>
      <c r="C237" s="53">
        <v>1353</v>
      </c>
      <c r="D237" s="53" t="s">
        <v>208</v>
      </c>
      <c r="E237" s="54">
        <v>750</v>
      </c>
      <c r="F237" s="54">
        <v>750</v>
      </c>
      <c r="G237" s="54">
        <v>335.6</v>
      </c>
      <c r="H237" s="276">
        <f aca="true" t="shared" si="5" ref="H237:H249">(G237/F237)*100</f>
        <v>44.74666666666667</v>
      </c>
    </row>
    <row r="238" spans="1:8" ht="15">
      <c r="A238" s="53"/>
      <c r="B238" s="53"/>
      <c r="C238" s="53">
        <v>1359</v>
      </c>
      <c r="D238" s="53" t="s">
        <v>209</v>
      </c>
      <c r="E238" s="54">
        <v>0</v>
      </c>
      <c r="F238" s="54">
        <v>0</v>
      </c>
      <c r="G238" s="54">
        <v>14</v>
      </c>
      <c r="H238" s="276" t="e">
        <f t="shared" si="5"/>
        <v>#DIV/0!</v>
      </c>
    </row>
    <row r="239" spans="1:8" ht="15">
      <c r="A239" s="53"/>
      <c r="B239" s="53"/>
      <c r="C239" s="53">
        <v>1361</v>
      </c>
      <c r="D239" s="53" t="s">
        <v>37</v>
      </c>
      <c r="E239" s="54">
        <v>6200</v>
      </c>
      <c r="F239" s="54">
        <v>6200</v>
      </c>
      <c r="G239" s="54">
        <v>3323.5</v>
      </c>
      <c r="H239" s="276">
        <f t="shared" si="5"/>
        <v>53.604838709677416</v>
      </c>
    </row>
    <row r="240" spans="1:8" ht="15">
      <c r="A240" s="53"/>
      <c r="B240" s="53"/>
      <c r="C240" s="53">
        <v>4121</v>
      </c>
      <c r="D240" s="53" t="s">
        <v>210</v>
      </c>
      <c r="E240" s="58">
        <v>280</v>
      </c>
      <c r="F240" s="58">
        <v>280</v>
      </c>
      <c r="G240" s="58">
        <v>88</v>
      </c>
      <c r="H240" s="276">
        <f t="shared" si="5"/>
        <v>31.428571428571427</v>
      </c>
    </row>
    <row r="241" spans="1:8" ht="15" hidden="1">
      <c r="A241" s="53">
        <v>222</v>
      </c>
      <c r="B241" s="53"/>
      <c r="C241" s="53">
        <v>4122</v>
      </c>
      <c r="D241" s="53" t="s">
        <v>211</v>
      </c>
      <c r="E241" s="58">
        <v>0</v>
      </c>
      <c r="F241" s="58"/>
      <c r="G241" s="58"/>
      <c r="H241" s="276" t="e">
        <f t="shared" si="5"/>
        <v>#DIV/0!</v>
      </c>
    </row>
    <row r="242" spans="1:8" ht="15" hidden="1">
      <c r="A242" s="53"/>
      <c r="B242" s="53">
        <v>2219</v>
      </c>
      <c r="C242" s="53">
        <v>2324</v>
      </c>
      <c r="D242" s="53" t="s">
        <v>212</v>
      </c>
      <c r="E242" s="54">
        <v>0</v>
      </c>
      <c r="F242" s="54"/>
      <c r="G242" s="54"/>
      <c r="H242" s="276" t="e">
        <f t="shared" si="5"/>
        <v>#DIV/0!</v>
      </c>
    </row>
    <row r="243" spans="1:8" ht="15">
      <c r="A243" s="53"/>
      <c r="B243" s="53">
        <v>2219</v>
      </c>
      <c r="C243" s="53">
        <v>2329</v>
      </c>
      <c r="D243" s="53" t="s">
        <v>213</v>
      </c>
      <c r="E243" s="54">
        <v>0</v>
      </c>
      <c r="F243" s="54">
        <v>400</v>
      </c>
      <c r="G243" s="54">
        <v>415.2</v>
      </c>
      <c r="H243" s="276">
        <f t="shared" si="5"/>
        <v>103.8</v>
      </c>
    </row>
    <row r="244" spans="1:8" ht="15">
      <c r="A244" s="53"/>
      <c r="B244" s="53">
        <v>2229</v>
      </c>
      <c r="C244" s="53">
        <v>2212</v>
      </c>
      <c r="D244" s="53" t="s">
        <v>214</v>
      </c>
      <c r="E244" s="58">
        <v>0</v>
      </c>
      <c r="F244" s="58">
        <v>0</v>
      </c>
      <c r="G244" s="58">
        <v>286</v>
      </c>
      <c r="H244" s="276" t="e">
        <f t="shared" si="5"/>
        <v>#DIV/0!</v>
      </c>
    </row>
    <row r="245" spans="1:8" ht="15">
      <c r="A245" s="53"/>
      <c r="B245" s="53">
        <v>2229</v>
      </c>
      <c r="C245" s="53">
        <v>2324</v>
      </c>
      <c r="D245" s="53" t="s">
        <v>215</v>
      </c>
      <c r="E245" s="58">
        <v>0</v>
      </c>
      <c r="F245" s="58">
        <v>0</v>
      </c>
      <c r="G245" s="58">
        <v>93</v>
      </c>
      <c r="H245" s="276" t="e">
        <f t="shared" si="5"/>
        <v>#DIV/0!</v>
      </c>
    </row>
    <row r="246" spans="1:8" ht="15">
      <c r="A246" s="53"/>
      <c r="B246" s="53">
        <v>2299</v>
      </c>
      <c r="C246" s="53">
        <v>2212</v>
      </c>
      <c r="D246" s="53" t="s">
        <v>216</v>
      </c>
      <c r="E246" s="54">
        <v>2850</v>
      </c>
      <c r="F246" s="54">
        <v>2850</v>
      </c>
      <c r="G246" s="54">
        <v>1284</v>
      </c>
      <c r="H246" s="276">
        <f t="shared" si="5"/>
        <v>45.05263157894737</v>
      </c>
    </row>
    <row r="247" spans="1:8" ht="15" hidden="1">
      <c r="A247" s="53"/>
      <c r="B247" s="53">
        <v>2299</v>
      </c>
      <c r="C247" s="53">
        <v>2324</v>
      </c>
      <c r="D247" s="53" t="s">
        <v>217</v>
      </c>
      <c r="E247" s="58">
        <v>0</v>
      </c>
      <c r="F247" s="58">
        <v>0</v>
      </c>
      <c r="G247" s="58"/>
      <c r="H247" s="276" t="e">
        <f t="shared" si="5"/>
        <v>#DIV/0!</v>
      </c>
    </row>
    <row r="248" spans="1:8" ht="15">
      <c r="A248" s="57"/>
      <c r="B248" s="57">
        <v>6171</v>
      </c>
      <c r="C248" s="57">
        <v>2324</v>
      </c>
      <c r="D248" s="57" t="s">
        <v>218</v>
      </c>
      <c r="E248" s="58">
        <v>350</v>
      </c>
      <c r="F248" s="58">
        <v>350</v>
      </c>
      <c r="G248" s="58">
        <v>183.5</v>
      </c>
      <c r="H248" s="276">
        <f t="shared" si="5"/>
        <v>52.42857142857142</v>
      </c>
    </row>
    <row r="249" spans="1:8" ht="15">
      <c r="A249" s="53"/>
      <c r="B249" s="53">
        <v>6171</v>
      </c>
      <c r="C249" s="53">
        <v>2329</v>
      </c>
      <c r="D249" s="53" t="s">
        <v>219</v>
      </c>
      <c r="E249" s="58">
        <v>0</v>
      </c>
      <c r="F249" s="58">
        <v>0</v>
      </c>
      <c r="G249" s="58">
        <v>10</v>
      </c>
      <c r="H249" s="276" t="e">
        <f t="shared" si="5"/>
        <v>#DIV/0!</v>
      </c>
    </row>
    <row r="250" spans="1:8" ht="15.75" thickBot="1">
      <c r="A250" s="92"/>
      <c r="B250" s="92"/>
      <c r="C250" s="92"/>
      <c r="D250" s="92"/>
      <c r="E250" s="93"/>
      <c r="F250" s="93"/>
      <c r="G250" s="93"/>
      <c r="H250" s="282"/>
    </row>
    <row r="251" spans="1:8" s="65" customFormat="1" ht="21.75" customHeight="1" thickBot="1" thickTop="1">
      <c r="A251" s="95"/>
      <c r="B251" s="95"/>
      <c r="C251" s="95"/>
      <c r="D251" s="96" t="s">
        <v>220</v>
      </c>
      <c r="E251" s="97">
        <f>SUM(E236:E250)</f>
        <v>10430</v>
      </c>
      <c r="F251" s="97">
        <f>SUM(F236:F250)</f>
        <v>10830</v>
      </c>
      <c r="G251" s="97">
        <f>SUM(G236:G250)</f>
        <v>6032.8</v>
      </c>
      <c r="H251" s="278">
        <f>(G251/F251)*100</f>
        <v>55.70452446906741</v>
      </c>
    </row>
    <row r="252" spans="1:8" ht="15" customHeight="1">
      <c r="A252" s="84"/>
      <c r="B252" s="84"/>
      <c r="C252" s="84"/>
      <c r="D252" s="46"/>
      <c r="E252" s="85"/>
      <c r="F252" s="85"/>
      <c r="G252" s="85"/>
      <c r="H252" s="280"/>
    </row>
    <row r="253" spans="1:8" ht="15" customHeight="1" hidden="1">
      <c r="A253" s="84"/>
      <c r="B253" s="84"/>
      <c r="C253" s="84"/>
      <c r="D253" s="46"/>
      <c r="E253" s="85"/>
      <c r="F253" s="85"/>
      <c r="G253" s="85"/>
      <c r="H253" s="280"/>
    </row>
    <row r="254" spans="1:8" ht="15" customHeight="1">
      <c r="A254" s="84"/>
      <c r="B254" s="84"/>
      <c r="C254" s="84"/>
      <c r="D254" s="46"/>
      <c r="E254" s="85"/>
      <c r="F254" s="85"/>
      <c r="G254" s="85"/>
      <c r="H254" s="280"/>
    </row>
    <row r="255" spans="1:8" ht="15" customHeight="1" thickBot="1">
      <c r="A255" s="84"/>
      <c r="B255" s="84"/>
      <c r="C255" s="84"/>
      <c r="D255" s="46"/>
      <c r="E255" s="85"/>
      <c r="F255" s="85"/>
      <c r="G255" s="85"/>
      <c r="H255" s="280"/>
    </row>
    <row r="256" spans="1:8" ht="15.75">
      <c r="A256" s="261" t="s">
        <v>27</v>
      </c>
      <c r="B256" s="261" t="s">
        <v>28</v>
      </c>
      <c r="C256" s="261" t="s">
        <v>29</v>
      </c>
      <c r="D256" s="262" t="s">
        <v>30</v>
      </c>
      <c r="E256" s="263" t="s">
        <v>31</v>
      </c>
      <c r="F256" s="263" t="s">
        <v>31</v>
      </c>
      <c r="G256" s="263" t="s">
        <v>8</v>
      </c>
      <c r="H256" s="273" t="s">
        <v>32</v>
      </c>
    </row>
    <row r="257" spans="1:8" ht="15.75" customHeight="1" thickBot="1">
      <c r="A257" s="264"/>
      <c r="B257" s="264"/>
      <c r="C257" s="264"/>
      <c r="D257" s="265"/>
      <c r="E257" s="266" t="s">
        <v>33</v>
      </c>
      <c r="F257" s="266" t="s">
        <v>34</v>
      </c>
      <c r="G257" s="267" t="s">
        <v>35</v>
      </c>
      <c r="H257" s="274" t="s">
        <v>11</v>
      </c>
    </row>
    <row r="258" spans="1:8" ht="16.5" customHeight="1" thickTop="1">
      <c r="A258" s="50">
        <v>90</v>
      </c>
      <c r="B258" s="50"/>
      <c r="C258" s="50"/>
      <c r="D258" s="51" t="s">
        <v>221</v>
      </c>
      <c r="E258" s="52"/>
      <c r="F258" s="52"/>
      <c r="G258" s="52"/>
      <c r="H258" s="275"/>
    </row>
    <row r="259" spans="1:8" ht="15.75">
      <c r="A259" s="50"/>
      <c r="B259" s="50"/>
      <c r="C259" s="50"/>
      <c r="D259" s="51"/>
      <c r="E259" s="52"/>
      <c r="F259" s="52"/>
      <c r="G259" s="52"/>
      <c r="H259" s="275"/>
    </row>
    <row r="260" spans="1:8" ht="15">
      <c r="A260" s="53">
        <v>14023</v>
      </c>
      <c r="B260" s="53"/>
      <c r="C260" s="53">
        <v>4116</v>
      </c>
      <c r="D260" s="53" t="s">
        <v>222</v>
      </c>
      <c r="E260" s="99">
        <v>0</v>
      </c>
      <c r="F260" s="99">
        <v>647</v>
      </c>
      <c r="G260" s="99">
        <v>326</v>
      </c>
      <c r="H260" s="276">
        <f aca="true" t="shared" si="6" ref="H260:H268">(G260/F260)*100</f>
        <v>50.38639876352396</v>
      </c>
    </row>
    <row r="261" spans="1:8" ht="15">
      <c r="A261" s="60"/>
      <c r="B261" s="60"/>
      <c r="C261" s="60">
        <v>4121</v>
      </c>
      <c r="D261" s="60" t="s">
        <v>223</v>
      </c>
      <c r="E261" s="100">
        <v>400</v>
      </c>
      <c r="F261" s="99">
        <v>400</v>
      </c>
      <c r="G261" s="99">
        <v>200</v>
      </c>
      <c r="H261" s="276">
        <f t="shared" si="6"/>
        <v>50</v>
      </c>
    </row>
    <row r="262" spans="1:8" ht="15">
      <c r="A262" s="53"/>
      <c r="B262" s="53">
        <v>2219</v>
      </c>
      <c r="C262" s="53">
        <v>2111</v>
      </c>
      <c r="D262" s="53" t="s">
        <v>224</v>
      </c>
      <c r="E262" s="101">
        <v>5200</v>
      </c>
      <c r="F262" s="101">
        <v>0</v>
      </c>
      <c r="G262" s="101">
        <v>0</v>
      </c>
      <c r="H262" s="276" t="e">
        <f t="shared" si="6"/>
        <v>#DIV/0!</v>
      </c>
    </row>
    <row r="263" spans="1:8" ht="15">
      <c r="A263" s="53"/>
      <c r="B263" s="53">
        <v>2219</v>
      </c>
      <c r="C263" s="53">
        <v>2329</v>
      </c>
      <c r="D263" s="53" t="s">
        <v>225</v>
      </c>
      <c r="E263" s="54">
        <v>0</v>
      </c>
      <c r="F263" s="101">
        <v>5200</v>
      </c>
      <c r="G263" s="54">
        <v>2131.1</v>
      </c>
      <c r="H263" s="276">
        <f t="shared" si="6"/>
        <v>40.982692307692304</v>
      </c>
    </row>
    <row r="264" spans="1:8" ht="15">
      <c r="A264" s="53" t="s">
        <v>226</v>
      </c>
      <c r="B264" s="53">
        <v>5311</v>
      </c>
      <c r="C264" s="53">
        <v>2111</v>
      </c>
      <c r="D264" s="53" t="s">
        <v>227</v>
      </c>
      <c r="E264" s="101">
        <v>540</v>
      </c>
      <c r="F264" s="101">
        <v>540</v>
      </c>
      <c r="G264" s="101">
        <v>217.7</v>
      </c>
      <c r="H264" s="276">
        <f t="shared" si="6"/>
        <v>40.31481481481482</v>
      </c>
    </row>
    <row r="265" spans="1:8" ht="15">
      <c r="A265" s="53"/>
      <c r="B265" s="53">
        <v>5311</v>
      </c>
      <c r="C265" s="53">
        <v>2212</v>
      </c>
      <c r="D265" s="53" t="s">
        <v>228</v>
      </c>
      <c r="E265" s="102">
        <v>1500</v>
      </c>
      <c r="F265" s="102">
        <v>1500</v>
      </c>
      <c r="G265" s="102">
        <v>395.9</v>
      </c>
      <c r="H265" s="276">
        <f t="shared" si="6"/>
        <v>26.39333333333333</v>
      </c>
    </row>
    <row r="266" spans="1:8" ht="15" hidden="1">
      <c r="A266" s="57"/>
      <c r="B266" s="57">
        <v>5311</v>
      </c>
      <c r="C266" s="57">
        <v>2310</v>
      </c>
      <c r="D266" s="57" t="s">
        <v>229</v>
      </c>
      <c r="E266" s="58"/>
      <c r="F266" s="58"/>
      <c r="G266" s="58"/>
      <c r="H266" s="276" t="e">
        <f t="shared" si="6"/>
        <v>#DIV/0!</v>
      </c>
    </row>
    <row r="267" spans="1:8" ht="15" hidden="1">
      <c r="A267" s="57"/>
      <c r="B267" s="57">
        <v>5311</v>
      </c>
      <c r="C267" s="57">
        <v>2322</v>
      </c>
      <c r="D267" s="57" t="s">
        <v>230</v>
      </c>
      <c r="E267" s="58"/>
      <c r="F267" s="58"/>
      <c r="G267" s="58"/>
      <c r="H267" s="276" t="e">
        <f t="shared" si="6"/>
        <v>#DIV/0!</v>
      </c>
    </row>
    <row r="268" spans="1:8" ht="15">
      <c r="A268" s="53"/>
      <c r="B268" s="53">
        <v>5311</v>
      </c>
      <c r="C268" s="53">
        <v>2324</v>
      </c>
      <c r="D268" s="53" t="s">
        <v>231</v>
      </c>
      <c r="E268" s="54">
        <v>0</v>
      </c>
      <c r="F268" s="54">
        <v>0</v>
      </c>
      <c r="G268" s="54">
        <v>1.9</v>
      </c>
      <c r="H268" s="276" t="e">
        <f t="shared" si="6"/>
        <v>#DIV/0!</v>
      </c>
    </row>
    <row r="269" spans="1:8" ht="15" hidden="1">
      <c r="A269" s="57"/>
      <c r="B269" s="57">
        <v>5311</v>
      </c>
      <c r="C269" s="57">
        <v>2329</v>
      </c>
      <c r="D269" s="57" t="s">
        <v>73</v>
      </c>
      <c r="E269" s="58"/>
      <c r="F269" s="58"/>
      <c r="G269" s="58"/>
      <c r="H269" s="276" t="e">
        <f>(#REF!/F269)*100</f>
        <v>#REF!</v>
      </c>
    </row>
    <row r="270" spans="1:8" ht="15" hidden="1">
      <c r="A270" s="57"/>
      <c r="B270" s="57">
        <v>5311</v>
      </c>
      <c r="C270" s="57">
        <v>3113</v>
      </c>
      <c r="D270" s="57" t="s">
        <v>229</v>
      </c>
      <c r="E270" s="58"/>
      <c r="F270" s="58"/>
      <c r="G270" s="58"/>
      <c r="H270" s="276" t="e">
        <f>(#REF!/F270)*100</f>
        <v>#REF!</v>
      </c>
    </row>
    <row r="271" spans="1:8" ht="15" hidden="1">
      <c r="A271" s="57"/>
      <c r="B271" s="57">
        <v>6409</v>
      </c>
      <c r="C271" s="57">
        <v>2328</v>
      </c>
      <c r="D271" s="57" t="s">
        <v>232</v>
      </c>
      <c r="E271" s="58">
        <v>0</v>
      </c>
      <c r="F271" s="58">
        <v>0</v>
      </c>
      <c r="G271" s="58"/>
      <c r="H271" s="276" t="e">
        <f>(#REF!/F271)*100</f>
        <v>#REF!</v>
      </c>
    </row>
    <row r="272" spans="1:8" ht="15.75" thickBot="1">
      <c r="A272" s="92"/>
      <c r="B272" s="92"/>
      <c r="C272" s="92"/>
      <c r="D272" s="92"/>
      <c r="E272" s="93"/>
      <c r="F272" s="93"/>
      <c r="G272" s="93"/>
      <c r="H272" s="282"/>
    </row>
    <row r="273" spans="1:8" s="65" customFormat="1" ht="21.75" customHeight="1" thickBot="1" thickTop="1">
      <c r="A273" s="95"/>
      <c r="B273" s="95"/>
      <c r="C273" s="95"/>
      <c r="D273" s="96" t="s">
        <v>233</v>
      </c>
      <c r="E273" s="97">
        <f>SUM(E260:E272)</f>
        <v>7640</v>
      </c>
      <c r="F273" s="97">
        <f>SUM(F260:F272)</f>
        <v>8287</v>
      </c>
      <c r="G273" s="97">
        <f>SUM(G260:G272)</f>
        <v>3272.6</v>
      </c>
      <c r="H273" s="278">
        <f>(G273/F273)*100</f>
        <v>39.49076867382647</v>
      </c>
    </row>
    <row r="274" spans="1:8" ht="15" customHeight="1">
      <c r="A274" s="84"/>
      <c r="B274" s="84"/>
      <c r="C274" s="84"/>
      <c r="D274" s="46"/>
      <c r="E274" s="85"/>
      <c r="F274" s="85"/>
      <c r="G274" s="85"/>
      <c r="H274" s="280"/>
    </row>
    <row r="275" spans="1:8" ht="15" customHeight="1" hidden="1">
      <c r="A275" s="84"/>
      <c r="B275" s="84"/>
      <c r="C275" s="84"/>
      <c r="D275" s="46"/>
      <c r="E275" s="85"/>
      <c r="F275" s="85"/>
      <c r="G275" s="85"/>
      <c r="H275" s="280"/>
    </row>
    <row r="276" spans="1:8" ht="15" customHeight="1" hidden="1">
      <c r="A276" s="84"/>
      <c r="B276" s="84"/>
      <c r="C276" s="84"/>
      <c r="D276" s="46"/>
      <c r="E276" s="85"/>
      <c r="F276" s="85"/>
      <c r="G276" s="85"/>
      <c r="H276" s="280"/>
    </row>
    <row r="277" spans="1:8" ht="15" customHeight="1" hidden="1">
      <c r="A277" s="84"/>
      <c r="B277" s="84"/>
      <c r="C277" s="84"/>
      <c r="D277" s="46"/>
      <c r="E277" s="85"/>
      <c r="F277" s="85"/>
      <c r="G277" s="85"/>
      <c r="H277" s="280"/>
    </row>
    <row r="278" spans="1:8" ht="15" customHeight="1" hidden="1">
      <c r="A278" s="84"/>
      <c r="B278" s="84"/>
      <c r="C278" s="84"/>
      <c r="D278" s="46"/>
      <c r="E278" s="85"/>
      <c r="F278" s="85"/>
      <c r="G278" s="85"/>
      <c r="H278" s="280"/>
    </row>
    <row r="279" spans="1:8" ht="15" customHeight="1" hidden="1">
      <c r="A279" s="84"/>
      <c r="B279" s="84"/>
      <c r="C279" s="84"/>
      <c r="D279" s="46"/>
      <c r="E279" s="85"/>
      <c r="F279" s="85"/>
      <c r="G279" s="85"/>
      <c r="H279" s="280"/>
    </row>
    <row r="280" spans="1:8" ht="15" customHeight="1" hidden="1">
      <c r="A280" s="84"/>
      <c r="B280" s="84"/>
      <c r="C280" s="84"/>
      <c r="D280" s="46"/>
      <c r="E280" s="85"/>
      <c r="F280" s="85"/>
      <c r="G280" s="85"/>
      <c r="H280" s="280"/>
    </row>
    <row r="281" spans="1:8" ht="15" customHeight="1" hidden="1">
      <c r="A281" s="84"/>
      <c r="B281" s="84"/>
      <c r="C281" s="84"/>
      <c r="D281" s="46"/>
      <c r="E281" s="85"/>
      <c r="F281" s="85"/>
      <c r="G281" s="42"/>
      <c r="H281" s="269"/>
    </row>
    <row r="282" spans="1:8" ht="15" customHeight="1" thickBot="1">
      <c r="A282" s="84"/>
      <c r="B282" s="84"/>
      <c r="C282" s="84"/>
      <c r="D282" s="46"/>
      <c r="E282" s="85"/>
      <c r="F282" s="85"/>
      <c r="G282" s="85"/>
      <c r="H282" s="280"/>
    </row>
    <row r="283" spans="1:8" ht="15.75">
      <c r="A283" s="261" t="s">
        <v>27</v>
      </c>
      <c r="B283" s="261" t="s">
        <v>28</v>
      </c>
      <c r="C283" s="261" t="s">
        <v>29</v>
      </c>
      <c r="D283" s="262" t="s">
        <v>30</v>
      </c>
      <c r="E283" s="263" t="s">
        <v>31</v>
      </c>
      <c r="F283" s="263" t="s">
        <v>31</v>
      </c>
      <c r="G283" s="263" t="s">
        <v>8</v>
      </c>
      <c r="H283" s="273" t="s">
        <v>32</v>
      </c>
    </row>
    <row r="284" spans="1:8" ht="15.75" customHeight="1" thickBot="1">
      <c r="A284" s="264"/>
      <c r="B284" s="264"/>
      <c r="C284" s="264"/>
      <c r="D284" s="265"/>
      <c r="E284" s="266" t="s">
        <v>33</v>
      </c>
      <c r="F284" s="266" t="s">
        <v>34</v>
      </c>
      <c r="G284" s="267" t="s">
        <v>35</v>
      </c>
      <c r="H284" s="274" t="s">
        <v>11</v>
      </c>
    </row>
    <row r="285" spans="1:8" ht="15.75" customHeight="1" thickTop="1">
      <c r="A285" s="50">
        <v>100</v>
      </c>
      <c r="B285" s="50"/>
      <c r="C285" s="50"/>
      <c r="D285" s="103" t="s">
        <v>234</v>
      </c>
      <c r="E285" s="52"/>
      <c r="F285" s="52"/>
      <c r="G285" s="52"/>
      <c r="H285" s="275"/>
    </row>
    <row r="286" spans="1:8" ht="15">
      <c r="A286" s="53"/>
      <c r="B286" s="53"/>
      <c r="C286" s="53"/>
      <c r="D286" s="53"/>
      <c r="E286" s="54"/>
      <c r="F286" s="54"/>
      <c r="G286" s="54"/>
      <c r="H286" s="276"/>
    </row>
    <row r="287" spans="1:8" ht="15">
      <c r="A287" s="53"/>
      <c r="B287" s="53"/>
      <c r="C287" s="53">
        <v>1361</v>
      </c>
      <c r="D287" s="53" t="s">
        <v>37</v>
      </c>
      <c r="E287" s="54">
        <v>2550</v>
      </c>
      <c r="F287" s="54">
        <v>2550</v>
      </c>
      <c r="G287" s="54">
        <v>1455.8</v>
      </c>
      <c r="H287" s="276">
        <f>(G287/F287)*100</f>
        <v>57.09019607843137</v>
      </c>
    </row>
    <row r="288" spans="1:8" ht="15.75" hidden="1">
      <c r="A288" s="88"/>
      <c r="B288" s="88"/>
      <c r="C288" s="53">
        <v>4216</v>
      </c>
      <c r="D288" s="53" t="s">
        <v>235</v>
      </c>
      <c r="E288" s="54"/>
      <c r="F288" s="54"/>
      <c r="G288" s="54"/>
      <c r="H288" s="276" t="e">
        <f>(G288/F288)*100</f>
        <v>#DIV/0!</v>
      </c>
    </row>
    <row r="289" spans="1:8" ht="15">
      <c r="A289" s="53"/>
      <c r="B289" s="53">
        <v>2169</v>
      </c>
      <c r="C289" s="53">
        <v>2212</v>
      </c>
      <c r="D289" s="53" t="s">
        <v>228</v>
      </c>
      <c r="E289" s="54">
        <v>400</v>
      </c>
      <c r="F289" s="54">
        <v>400</v>
      </c>
      <c r="G289" s="54">
        <v>135.9</v>
      </c>
      <c r="H289" s="276">
        <f>(G289/F289)*100</f>
        <v>33.975</v>
      </c>
    </row>
    <row r="290" spans="1:8" ht="15" hidden="1">
      <c r="A290" s="57"/>
      <c r="B290" s="57">
        <v>3635</v>
      </c>
      <c r="C290" s="57">
        <v>3122</v>
      </c>
      <c r="D290" s="53" t="s">
        <v>236</v>
      </c>
      <c r="E290" s="54">
        <v>0</v>
      </c>
      <c r="F290" s="54">
        <v>0</v>
      </c>
      <c r="G290" s="54"/>
      <c r="H290" s="276" t="e">
        <f>(G290/F290)*100</f>
        <v>#DIV/0!</v>
      </c>
    </row>
    <row r="291" spans="1:8" ht="15">
      <c r="A291" s="57"/>
      <c r="B291" s="57">
        <v>6171</v>
      </c>
      <c r="C291" s="57">
        <v>2324</v>
      </c>
      <c r="D291" s="53" t="s">
        <v>237</v>
      </c>
      <c r="E291" s="61">
        <v>50</v>
      </c>
      <c r="F291" s="61">
        <v>50</v>
      </c>
      <c r="G291" s="61">
        <v>27</v>
      </c>
      <c r="H291" s="276">
        <f>(G291/F291)*100</f>
        <v>54</v>
      </c>
    </row>
    <row r="292" spans="1:8" ht="15" customHeight="1" thickBot="1">
      <c r="A292" s="92"/>
      <c r="B292" s="92"/>
      <c r="C292" s="92"/>
      <c r="D292" s="92"/>
      <c r="E292" s="93"/>
      <c r="F292" s="93"/>
      <c r="G292" s="93"/>
      <c r="H292" s="282"/>
    </row>
    <row r="293" spans="1:8" s="65" customFormat="1" ht="21.75" customHeight="1" thickBot="1" thickTop="1">
      <c r="A293" s="95"/>
      <c r="B293" s="95"/>
      <c r="C293" s="95"/>
      <c r="D293" s="96" t="s">
        <v>238</v>
      </c>
      <c r="E293" s="97">
        <f>SUM(E285:E291)</f>
        <v>3000</v>
      </c>
      <c r="F293" s="97">
        <f>SUM(F285:F291)</f>
        <v>3000</v>
      </c>
      <c r="G293" s="97">
        <f>SUM(G285:G291)</f>
        <v>1618.7</v>
      </c>
      <c r="H293" s="278">
        <f>(G293/F293)*100</f>
        <v>53.95666666666666</v>
      </c>
    </row>
    <row r="294" spans="1:8" ht="15" customHeight="1" hidden="1">
      <c r="A294" s="84"/>
      <c r="B294" s="84"/>
      <c r="C294" s="84"/>
      <c r="D294" s="46"/>
      <c r="E294" s="85"/>
      <c r="F294" s="85"/>
      <c r="G294" s="85"/>
      <c r="H294" s="280"/>
    </row>
    <row r="295" spans="1:8" ht="15" customHeight="1" hidden="1">
      <c r="A295" s="84"/>
      <c r="B295" s="84"/>
      <c r="C295" s="84"/>
      <c r="D295" s="46"/>
      <c r="E295" s="85"/>
      <c r="F295" s="85"/>
      <c r="G295" s="85"/>
      <c r="H295" s="280"/>
    </row>
    <row r="296" spans="1:8" ht="15" customHeight="1" thickBot="1">
      <c r="A296" s="84"/>
      <c r="B296" s="84"/>
      <c r="C296" s="84"/>
      <c r="D296" s="46"/>
      <c r="E296" s="85"/>
      <c r="F296" s="85"/>
      <c r="G296" s="85"/>
      <c r="H296" s="280"/>
    </row>
    <row r="297" spans="1:8" ht="15.75">
      <c r="A297" s="261" t="s">
        <v>27</v>
      </c>
      <c r="B297" s="261" t="s">
        <v>28</v>
      </c>
      <c r="C297" s="261" t="s">
        <v>29</v>
      </c>
      <c r="D297" s="262" t="s">
        <v>30</v>
      </c>
      <c r="E297" s="263" t="s">
        <v>31</v>
      </c>
      <c r="F297" s="263" t="s">
        <v>31</v>
      </c>
      <c r="G297" s="263" t="s">
        <v>8</v>
      </c>
      <c r="H297" s="273" t="s">
        <v>32</v>
      </c>
    </row>
    <row r="298" spans="1:8" ht="15.75" customHeight="1" thickBot="1">
      <c r="A298" s="264"/>
      <c r="B298" s="264"/>
      <c r="C298" s="264"/>
      <c r="D298" s="265"/>
      <c r="E298" s="266" t="s">
        <v>33</v>
      </c>
      <c r="F298" s="266" t="s">
        <v>34</v>
      </c>
      <c r="G298" s="267" t="s">
        <v>35</v>
      </c>
      <c r="H298" s="274" t="s">
        <v>11</v>
      </c>
    </row>
    <row r="299" spans="1:8" ht="15.75" customHeight="1" thickTop="1">
      <c r="A299" s="104">
        <v>110</v>
      </c>
      <c r="B299" s="88"/>
      <c r="C299" s="88"/>
      <c r="D299" s="88" t="s">
        <v>239</v>
      </c>
      <c r="E299" s="52"/>
      <c r="F299" s="52"/>
      <c r="G299" s="52"/>
      <c r="H299" s="275"/>
    </row>
    <row r="300" spans="1:8" ht="15.75">
      <c r="A300" s="104"/>
      <c r="B300" s="88"/>
      <c r="C300" s="88"/>
      <c r="D300" s="88"/>
      <c r="E300" s="52"/>
      <c r="F300" s="52"/>
      <c r="G300" s="52"/>
      <c r="H300" s="275"/>
    </row>
    <row r="301" spans="1:8" ht="15">
      <c r="A301" s="53"/>
      <c r="B301" s="53"/>
      <c r="C301" s="53">
        <v>1111</v>
      </c>
      <c r="D301" s="53" t="s">
        <v>240</v>
      </c>
      <c r="E301" s="90">
        <v>60000</v>
      </c>
      <c r="F301" s="90">
        <v>60000</v>
      </c>
      <c r="G301" s="90">
        <v>22635.2</v>
      </c>
      <c r="H301" s="276">
        <f aca="true" t="shared" si="7" ref="H301:H329">(G301/F301)*100</f>
        <v>37.72533333333333</v>
      </c>
    </row>
    <row r="302" spans="1:8" ht="15">
      <c r="A302" s="53"/>
      <c r="B302" s="53"/>
      <c r="C302" s="53">
        <v>1112</v>
      </c>
      <c r="D302" s="53" t="s">
        <v>241</v>
      </c>
      <c r="E302" s="89">
        <v>2500</v>
      </c>
      <c r="F302" s="89">
        <v>2500</v>
      </c>
      <c r="G302" s="89">
        <v>770.9</v>
      </c>
      <c r="H302" s="276">
        <f t="shared" si="7"/>
        <v>30.836</v>
      </c>
    </row>
    <row r="303" spans="1:8" ht="15">
      <c r="A303" s="53"/>
      <c r="B303" s="53"/>
      <c r="C303" s="53">
        <v>1113</v>
      </c>
      <c r="D303" s="53" t="s">
        <v>242</v>
      </c>
      <c r="E303" s="89">
        <v>5500</v>
      </c>
      <c r="F303" s="89">
        <v>5500</v>
      </c>
      <c r="G303" s="89">
        <v>2565.3</v>
      </c>
      <c r="H303" s="276">
        <f t="shared" si="7"/>
        <v>46.64181818181818</v>
      </c>
    </row>
    <row r="304" spans="1:8" ht="15">
      <c r="A304" s="53"/>
      <c r="B304" s="53"/>
      <c r="C304" s="53">
        <v>1121</v>
      </c>
      <c r="D304" s="53" t="s">
        <v>243</v>
      </c>
      <c r="E304" s="89">
        <v>53800</v>
      </c>
      <c r="F304" s="89">
        <v>53800</v>
      </c>
      <c r="G304" s="90">
        <v>15187.2</v>
      </c>
      <c r="H304" s="276">
        <f t="shared" si="7"/>
        <v>28.228996282527884</v>
      </c>
    </row>
    <row r="305" spans="1:8" ht="15">
      <c r="A305" s="53"/>
      <c r="B305" s="53"/>
      <c r="C305" s="53">
        <v>1122</v>
      </c>
      <c r="D305" s="53" t="s">
        <v>244</v>
      </c>
      <c r="E305" s="90">
        <v>10000</v>
      </c>
      <c r="F305" s="90">
        <v>7152</v>
      </c>
      <c r="G305" s="90">
        <v>7151.4</v>
      </c>
      <c r="H305" s="276">
        <f t="shared" si="7"/>
        <v>99.99161073825503</v>
      </c>
    </row>
    <row r="306" spans="1:8" ht="15">
      <c r="A306" s="53"/>
      <c r="B306" s="53"/>
      <c r="C306" s="53">
        <v>1211</v>
      </c>
      <c r="D306" s="53" t="s">
        <v>245</v>
      </c>
      <c r="E306" s="90">
        <v>110000</v>
      </c>
      <c r="F306" s="90">
        <v>110000</v>
      </c>
      <c r="G306" s="90">
        <v>42157.1</v>
      </c>
      <c r="H306" s="276">
        <f t="shared" si="7"/>
        <v>38.32463636363636</v>
      </c>
    </row>
    <row r="307" spans="1:8" ht="15">
      <c r="A307" s="53"/>
      <c r="B307" s="53"/>
      <c r="C307" s="53">
        <v>1340</v>
      </c>
      <c r="D307" s="53" t="s">
        <v>246</v>
      </c>
      <c r="E307" s="90">
        <v>10700</v>
      </c>
      <c r="F307" s="90">
        <v>10700</v>
      </c>
      <c r="G307" s="105">
        <v>8462.8</v>
      </c>
      <c r="H307" s="276">
        <f t="shared" si="7"/>
        <v>79.09158878504672</v>
      </c>
    </row>
    <row r="308" spans="1:8" ht="15">
      <c r="A308" s="53"/>
      <c r="B308" s="53"/>
      <c r="C308" s="53">
        <v>1341</v>
      </c>
      <c r="D308" s="53" t="s">
        <v>247</v>
      </c>
      <c r="E308" s="105">
        <v>900</v>
      </c>
      <c r="F308" s="105">
        <v>900</v>
      </c>
      <c r="G308" s="105">
        <v>735.8</v>
      </c>
      <c r="H308" s="276">
        <f t="shared" si="7"/>
        <v>81.75555555555555</v>
      </c>
    </row>
    <row r="309" spans="1:8" ht="15" customHeight="1">
      <c r="A309" s="87"/>
      <c r="B309" s="88"/>
      <c r="C309" s="69">
        <v>1342</v>
      </c>
      <c r="D309" s="69" t="s">
        <v>248</v>
      </c>
      <c r="E309" s="52">
        <v>100</v>
      </c>
      <c r="F309" s="52">
        <v>100</v>
      </c>
      <c r="G309" s="52">
        <v>40</v>
      </c>
      <c r="H309" s="276">
        <f t="shared" si="7"/>
        <v>40</v>
      </c>
    </row>
    <row r="310" spans="1:8" ht="15">
      <c r="A310" s="106"/>
      <c r="B310" s="69"/>
      <c r="C310" s="69">
        <v>1343</v>
      </c>
      <c r="D310" s="69" t="s">
        <v>249</v>
      </c>
      <c r="E310" s="52">
        <v>1200</v>
      </c>
      <c r="F310" s="52">
        <v>1200</v>
      </c>
      <c r="G310" s="52">
        <v>654.6</v>
      </c>
      <c r="H310" s="276">
        <f t="shared" si="7"/>
        <v>54.55</v>
      </c>
    </row>
    <row r="311" spans="1:8" ht="15">
      <c r="A311" s="56"/>
      <c r="B311" s="53"/>
      <c r="C311" s="53">
        <v>1345</v>
      </c>
      <c r="D311" s="53" t="s">
        <v>250</v>
      </c>
      <c r="E311" s="89">
        <v>200</v>
      </c>
      <c r="F311" s="89">
        <v>200</v>
      </c>
      <c r="G311" s="89">
        <v>81.9</v>
      </c>
      <c r="H311" s="276">
        <f t="shared" si="7"/>
        <v>40.95</v>
      </c>
    </row>
    <row r="312" spans="1:8" ht="15">
      <c r="A312" s="53"/>
      <c r="B312" s="53"/>
      <c r="C312" s="53">
        <v>1351</v>
      </c>
      <c r="D312" s="53" t="s">
        <v>251</v>
      </c>
      <c r="E312" s="105">
        <v>0</v>
      </c>
      <c r="F312" s="105">
        <v>0</v>
      </c>
      <c r="G312" s="105">
        <v>498.9</v>
      </c>
      <c r="H312" s="276" t="e">
        <f t="shared" si="7"/>
        <v>#DIV/0!</v>
      </c>
    </row>
    <row r="313" spans="1:8" ht="15" hidden="1">
      <c r="A313" s="53"/>
      <c r="B313" s="53"/>
      <c r="C313" s="53">
        <v>1349</v>
      </c>
      <c r="D313" s="53" t="s">
        <v>252</v>
      </c>
      <c r="E313" s="90"/>
      <c r="F313" s="90"/>
      <c r="G313" s="90"/>
      <c r="H313" s="276" t="e">
        <f t="shared" si="7"/>
        <v>#DIV/0!</v>
      </c>
    </row>
    <row r="314" spans="1:8" ht="15">
      <c r="A314" s="53"/>
      <c r="B314" s="53"/>
      <c r="C314" s="53">
        <v>1355</v>
      </c>
      <c r="D314" s="53" t="s">
        <v>253</v>
      </c>
      <c r="E314" s="90">
        <v>0</v>
      </c>
      <c r="F314" s="90">
        <v>0</v>
      </c>
      <c r="G314" s="90">
        <v>6013.7</v>
      </c>
      <c r="H314" s="276" t="e">
        <f t="shared" si="7"/>
        <v>#DIV/0!</v>
      </c>
    </row>
    <row r="315" spans="1:8" ht="15" hidden="1">
      <c r="A315" s="53"/>
      <c r="B315" s="53"/>
      <c r="C315" s="53">
        <v>1361</v>
      </c>
      <c r="D315" s="53" t="s">
        <v>254</v>
      </c>
      <c r="E315" s="105">
        <v>0</v>
      </c>
      <c r="F315" s="105">
        <v>0</v>
      </c>
      <c r="G315" s="105"/>
      <c r="H315" s="276" t="e">
        <f t="shared" si="7"/>
        <v>#DIV/0!</v>
      </c>
    </row>
    <row r="316" spans="1:8" ht="15">
      <c r="A316" s="53"/>
      <c r="B316" s="53"/>
      <c r="C316" s="53">
        <v>1511</v>
      </c>
      <c r="D316" s="53" t="s">
        <v>255</v>
      </c>
      <c r="E316" s="54">
        <v>22000</v>
      </c>
      <c r="F316" s="54">
        <v>22000</v>
      </c>
      <c r="G316" s="54">
        <v>531.4</v>
      </c>
      <c r="H316" s="276">
        <f t="shared" si="7"/>
        <v>2.415454545454545</v>
      </c>
    </row>
    <row r="317" spans="1:8" ht="15" customHeight="1" hidden="1">
      <c r="A317" s="53"/>
      <c r="B317" s="53"/>
      <c r="C317" s="53">
        <v>2460</v>
      </c>
      <c r="D317" s="53" t="s">
        <v>256</v>
      </c>
      <c r="E317" s="54"/>
      <c r="F317" s="54"/>
      <c r="G317" s="54"/>
      <c r="H317" s="276" t="e">
        <f t="shared" si="7"/>
        <v>#DIV/0!</v>
      </c>
    </row>
    <row r="318" spans="1:8" ht="15">
      <c r="A318" s="53"/>
      <c r="B318" s="53"/>
      <c r="C318" s="53">
        <v>4112</v>
      </c>
      <c r="D318" s="53" t="s">
        <v>257</v>
      </c>
      <c r="E318" s="54">
        <v>34500</v>
      </c>
      <c r="F318" s="54">
        <v>34700.5</v>
      </c>
      <c r="G318" s="54">
        <v>14458.6</v>
      </c>
      <c r="H318" s="276">
        <f t="shared" si="7"/>
        <v>41.66683477183326</v>
      </c>
    </row>
    <row r="319" spans="1:8" ht="15" hidden="1">
      <c r="A319" s="53"/>
      <c r="B319" s="53">
        <v>6171</v>
      </c>
      <c r="C319" s="53">
        <v>2212</v>
      </c>
      <c r="D319" s="53" t="s">
        <v>258</v>
      </c>
      <c r="E319" s="54"/>
      <c r="F319" s="54"/>
      <c r="G319" s="54"/>
      <c r="H319" s="276" t="e">
        <f t="shared" si="7"/>
        <v>#DIV/0!</v>
      </c>
    </row>
    <row r="320" spans="1:8" ht="15" hidden="1">
      <c r="A320" s="53"/>
      <c r="B320" s="53">
        <v>6171</v>
      </c>
      <c r="C320" s="53">
        <v>2212</v>
      </c>
      <c r="D320" s="53" t="s">
        <v>259</v>
      </c>
      <c r="E320" s="54">
        <v>0</v>
      </c>
      <c r="F320" s="54">
        <v>0</v>
      </c>
      <c r="G320" s="54"/>
      <c r="H320" s="276" t="e">
        <f t="shared" si="7"/>
        <v>#DIV/0!</v>
      </c>
    </row>
    <row r="321" spans="1:8" ht="15">
      <c r="A321" s="53"/>
      <c r="B321" s="53">
        <v>6171</v>
      </c>
      <c r="C321" s="53">
        <v>2212</v>
      </c>
      <c r="D321" s="53" t="s">
        <v>260</v>
      </c>
      <c r="E321" s="107">
        <v>0</v>
      </c>
      <c r="F321" s="107">
        <v>3</v>
      </c>
      <c r="G321" s="54">
        <v>11</v>
      </c>
      <c r="H321" s="276">
        <f t="shared" si="7"/>
        <v>366.66666666666663</v>
      </c>
    </row>
    <row r="322" spans="1:8" ht="15">
      <c r="A322" s="53"/>
      <c r="B322" s="53">
        <v>6171</v>
      </c>
      <c r="C322" s="53">
        <v>2324</v>
      </c>
      <c r="D322" s="53" t="s">
        <v>261</v>
      </c>
      <c r="E322" s="107">
        <v>0</v>
      </c>
      <c r="F322" s="107">
        <v>0</v>
      </c>
      <c r="G322" s="54">
        <v>2</v>
      </c>
      <c r="H322" s="276" t="e">
        <f t="shared" si="7"/>
        <v>#DIV/0!</v>
      </c>
    </row>
    <row r="323" spans="1:8" ht="15">
      <c r="A323" s="53"/>
      <c r="B323" s="53">
        <v>6310</v>
      </c>
      <c r="C323" s="53">
        <v>2141</v>
      </c>
      <c r="D323" s="53" t="s">
        <v>262</v>
      </c>
      <c r="E323" s="54">
        <v>150</v>
      </c>
      <c r="F323" s="54">
        <v>150</v>
      </c>
      <c r="G323" s="54">
        <v>23.8</v>
      </c>
      <c r="H323" s="276">
        <f t="shared" si="7"/>
        <v>15.866666666666667</v>
      </c>
    </row>
    <row r="324" spans="1:8" ht="15" hidden="1">
      <c r="A324" s="53"/>
      <c r="B324" s="53">
        <v>6310</v>
      </c>
      <c r="C324" s="53">
        <v>2324</v>
      </c>
      <c r="D324" s="53" t="s">
        <v>261</v>
      </c>
      <c r="E324" s="107">
        <v>0</v>
      </c>
      <c r="F324" s="107">
        <v>0</v>
      </c>
      <c r="G324" s="54"/>
      <c r="H324" s="276" t="e">
        <f t="shared" si="7"/>
        <v>#DIV/0!</v>
      </c>
    </row>
    <row r="325" spans="1:8" ht="15" hidden="1">
      <c r="A325" s="53"/>
      <c r="B325" s="53">
        <v>6310</v>
      </c>
      <c r="C325" s="53">
        <v>2142</v>
      </c>
      <c r="D325" s="53" t="s">
        <v>263</v>
      </c>
      <c r="E325" s="107"/>
      <c r="F325" s="107"/>
      <c r="G325" s="54"/>
      <c r="H325" s="276" t="e">
        <f t="shared" si="7"/>
        <v>#DIV/0!</v>
      </c>
    </row>
    <row r="326" spans="1:8" ht="15" hidden="1">
      <c r="A326" s="53"/>
      <c r="B326" s="53">
        <v>6310</v>
      </c>
      <c r="C326" s="53">
        <v>2143</v>
      </c>
      <c r="D326" s="53" t="s">
        <v>264</v>
      </c>
      <c r="E326" s="107"/>
      <c r="F326" s="107"/>
      <c r="G326" s="54"/>
      <c r="H326" s="276" t="e">
        <f t="shared" si="7"/>
        <v>#DIV/0!</v>
      </c>
    </row>
    <row r="327" spans="1:8" ht="15" hidden="1">
      <c r="A327" s="53"/>
      <c r="B327" s="53">
        <v>6310</v>
      </c>
      <c r="C327" s="53">
        <v>2329</v>
      </c>
      <c r="D327" s="53" t="s">
        <v>265</v>
      </c>
      <c r="E327" s="107"/>
      <c r="F327" s="107"/>
      <c r="G327" s="54"/>
      <c r="H327" s="276" t="e">
        <f t="shared" si="7"/>
        <v>#DIV/0!</v>
      </c>
    </row>
    <row r="328" spans="1:8" ht="15">
      <c r="A328" s="53"/>
      <c r="B328" s="53">
        <v>6330</v>
      </c>
      <c r="C328" s="53">
        <v>4132</v>
      </c>
      <c r="D328" s="53" t="s">
        <v>266</v>
      </c>
      <c r="E328" s="54">
        <v>0</v>
      </c>
      <c r="F328" s="54">
        <v>0</v>
      </c>
      <c r="G328" s="54">
        <v>22</v>
      </c>
      <c r="H328" s="276" t="e">
        <f t="shared" si="7"/>
        <v>#DIV/0!</v>
      </c>
    </row>
    <row r="329" spans="1:8" ht="15">
      <c r="A329" s="53"/>
      <c r="B329" s="53">
        <v>6409</v>
      </c>
      <c r="C329" s="53">
        <v>2328</v>
      </c>
      <c r="D329" s="53" t="s">
        <v>267</v>
      </c>
      <c r="E329" s="107">
        <v>0</v>
      </c>
      <c r="F329" s="107">
        <v>0</v>
      </c>
      <c r="G329" s="54">
        <v>10.7</v>
      </c>
      <c r="H329" s="276" t="e">
        <f t="shared" si="7"/>
        <v>#DIV/0!</v>
      </c>
    </row>
    <row r="330" spans="1:8" ht="15.75" customHeight="1" thickBot="1">
      <c r="A330" s="92"/>
      <c r="B330" s="92"/>
      <c r="C330" s="92"/>
      <c r="D330" s="92"/>
      <c r="E330" s="108"/>
      <c r="F330" s="108"/>
      <c r="G330" s="108"/>
      <c r="H330" s="283"/>
    </row>
    <row r="331" spans="1:8" s="65" customFormat="1" ht="21.75" customHeight="1" thickBot="1" thickTop="1">
      <c r="A331" s="95"/>
      <c r="B331" s="95"/>
      <c r="C331" s="95"/>
      <c r="D331" s="96" t="s">
        <v>268</v>
      </c>
      <c r="E331" s="97">
        <f>SUM(E301:E330)</f>
        <v>311550</v>
      </c>
      <c r="F331" s="97">
        <f>SUM(F301:F330)</f>
        <v>308905.5</v>
      </c>
      <c r="G331" s="97">
        <f>SUM(G301:G330)</f>
        <v>122014.3</v>
      </c>
      <c r="H331" s="278">
        <f>(G331/F331)*100</f>
        <v>39.498908242164674</v>
      </c>
    </row>
    <row r="332" spans="1:8" ht="15" customHeight="1">
      <c r="A332" s="84"/>
      <c r="B332" s="84"/>
      <c r="C332" s="84"/>
      <c r="D332" s="46"/>
      <c r="E332" s="85"/>
      <c r="F332" s="85"/>
      <c r="G332" s="85"/>
      <c r="H332" s="280"/>
    </row>
    <row r="333" spans="1:8" ht="15" hidden="1">
      <c r="A333" s="65"/>
      <c r="B333" s="84"/>
      <c r="C333" s="84"/>
      <c r="D333" s="84"/>
      <c r="E333" s="109"/>
      <c r="F333" s="109"/>
      <c r="G333" s="109"/>
      <c r="H333" s="284"/>
    </row>
    <row r="334" spans="1:8" ht="15" hidden="1">
      <c r="A334" s="65"/>
      <c r="B334" s="84"/>
      <c r="C334" s="84"/>
      <c r="D334" s="84"/>
      <c r="E334" s="109"/>
      <c r="F334" s="109"/>
      <c r="G334" s="109"/>
      <c r="H334" s="284"/>
    </row>
    <row r="335" spans="1:8" ht="15" customHeight="1" thickBot="1">
      <c r="A335" s="65"/>
      <c r="B335" s="84"/>
      <c r="C335" s="84"/>
      <c r="D335" s="84"/>
      <c r="E335" s="109"/>
      <c r="F335" s="109"/>
      <c r="G335" s="109"/>
      <c r="H335" s="284"/>
    </row>
    <row r="336" spans="1:8" ht="15.75">
      <c r="A336" s="261" t="s">
        <v>27</v>
      </c>
      <c r="B336" s="261" t="s">
        <v>28</v>
      </c>
      <c r="C336" s="261" t="s">
        <v>29</v>
      </c>
      <c r="D336" s="262" t="s">
        <v>30</v>
      </c>
      <c r="E336" s="263" t="s">
        <v>31</v>
      </c>
      <c r="F336" s="263" t="s">
        <v>31</v>
      </c>
      <c r="G336" s="263" t="s">
        <v>8</v>
      </c>
      <c r="H336" s="273" t="s">
        <v>32</v>
      </c>
    </row>
    <row r="337" spans="1:8" ht="15.75" customHeight="1" thickBot="1">
      <c r="A337" s="264"/>
      <c r="B337" s="264"/>
      <c r="C337" s="264"/>
      <c r="D337" s="265"/>
      <c r="E337" s="266" t="s">
        <v>33</v>
      </c>
      <c r="F337" s="266" t="s">
        <v>34</v>
      </c>
      <c r="G337" s="267" t="s">
        <v>35</v>
      </c>
      <c r="H337" s="274" t="s">
        <v>11</v>
      </c>
    </row>
    <row r="338" spans="1:8" ht="16.5" customHeight="1" thickTop="1">
      <c r="A338" s="50">
        <v>120</v>
      </c>
      <c r="B338" s="50"/>
      <c r="C338" s="50"/>
      <c r="D338" s="88" t="s">
        <v>269</v>
      </c>
      <c r="E338" s="52"/>
      <c r="F338" s="52"/>
      <c r="G338" s="52"/>
      <c r="H338" s="275"/>
    </row>
    <row r="339" spans="1:8" ht="15.75">
      <c r="A339" s="88"/>
      <c r="B339" s="88"/>
      <c r="C339" s="88"/>
      <c r="D339" s="88"/>
      <c r="E339" s="54"/>
      <c r="F339" s="54"/>
      <c r="G339" s="54"/>
      <c r="H339" s="276"/>
    </row>
    <row r="340" spans="1:8" ht="15" hidden="1">
      <c r="A340" s="53"/>
      <c r="B340" s="53"/>
      <c r="C340" s="53">
        <v>1361</v>
      </c>
      <c r="D340" s="53" t="s">
        <v>37</v>
      </c>
      <c r="E340" s="110">
        <v>0</v>
      </c>
      <c r="F340" s="110">
        <v>0</v>
      </c>
      <c r="G340" s="110"/>
      <c r="H340" s="276" t="e">
        <f>(#REF!/F340)*100</f>
        <v>#REF!</v>
      </c>
    </row>
    <row r="341" spans="1:8" ht="15">
      <c r="A341" s="53"/>
      <c r="B341" s="53">
        <v>3612</v>
      </c>
      <c r="C341" s="53">
        <v>2111</v>
      </c>
      <c r="D341" s="53" t="s">
        <v>270</v>
      </c>
      <c r="E341" s="110">
        <v>3800</v>
      </c>
      <c r="F341" s="110">
        <v>3800</v>
      </c>
      <c r="G341" s="110">
        <v>1900.3</v>
      </c>
      <c r="H341" s="276">
        <f aca="true" t="shared" si="8" ref="H341:H372">(G341/F341)*100</f>
        <v>50.007894736842104</v>
      </c>
    </row>
    <row r="342" spans="1:8" ht="15">
      <c r="A342" s="53"/>
      <c r="B342" s="53">
        <v>3612</v>
      </c>
      <c r="C342" s="53">
        <v>2132</v>
      </c>
      <c r="D342" s="53" t="s">
        <v>271</v>
      </c>
      <c r="E342" s="110">
        <v>6900</v>
      </c>
      <c r="F342" s="110">
        <v>6900</v>
      </c>
      <c r="G342" s="110">
        <v>3608.9</v>
      </c>
      <c r="H342" s="276">
        <f t="shared" si="8"/>
        <v>52.30289855072464</v>
      </c>
    </row>
    <row r="343" spans="1:8" ht="15" hidden="1">
      <c r="A343" s="53"/>
      <c r="B343" s="53">
        <v>3612</v>
      </c>
      <c r="C343" s="53">
        <v>2322</v>
      </c>
      <c r="D343" s="53" t="s">
        <v>230</v>
      </c>
      <c r="E343" s="110"/>
      <c r="F343" s="110"/>
      <c r="G343" s="110"/>
      <c r="H343" s="276" t="e">
        <f t="shared" si="8"/>
        <v>#DIV/0!</v>
      </c>
    </row>
    <row r="344" spans="1:8" ht="15">
      <c r="A344" s="53"/>
      <c r="B344" s="53">
        <v>3612</v>
      </c>
      <c r="C344" s="53">
        <v>2324</v>
      </c>
      <c r="D344" s="53" t="s">
        <v>272</v>
      </c>
      <c r="E344" s="54">
        <v>0</v>
      </c>
      <c r="F344" s="54">
        <v>0</v>
      </c>
      <c r="G344" s="54">
        <v>49.3</v>
      </c>
      <c r="H344" s="276" t="e">
        <f t="shared" si="8"/>
        <v>#DIV/0!</v>
      </c>
    </row>
    <row r="345" spans="1:8" ht="15" hidden="1">
      <c r="A345" s="53"/>
      <c r="B345" s="53">
        <v>3612</v>
      </c>
      <c r="C345" s="53">
        <v>2329</v>
      </c>
      <c r="D345" s="53" t="s">
        <v>273</v>
      </c>
      <c r="E345" s="54"/>
      <c r="F345" s="54"/>
      <c r="G345" s="54"/>
      <c r="H345" s="276" t="e">
        <f t="shared" si="8"/>
        <v>#DIV/0!</v>
      </c>
    </row>
    <row r="346" spans="1:8" ht="15">
      <c r="A346" s="53"/>
      <c r="B346" s="53">
        <v>3612</v>
      </c>
      <c r="C346" s="53">
        <v>3112</v>
      </c>
      <c r="D346" s="53" t="s">
        <v>274</v>
      </c>
      <c r="E346" s="54">
        <v>4360</v>
      </c>
      <c r="F346" s="54">
        <v>4360</v>
      </c>
      <c r="G346" s="54">
        <v>860</v>
      </c>
      <c r="H346" s="276">
        <f t="shared" si="8"/>
        <v>19.724770642201836</v>
      </c>
    </row>
    <row r="347" spans="1:8" ht="15">
      <c r="A347" s="53"/>
      <c r="B347" s="53">
        <v>3613</v>
      </c>
      <c r="C347" s="53">
        <v>2111</v>
      </c>
      <c r="D347" s="53" t="s">
        <v>275</v>
      </c>
      <c r="E347" s="110">
        <v>1800</v>
      </c>
      <c r="F347" s="110">
        <v>1800</v>
      </c>
      <c r="G347" s="110">
        <v>668.3</v>
      </c>
      <c r="H347" s="276">
        <f t="shared" si="8"/>
        <v>37.12777777777777</v>
      </c>
    </row>
    <row r="348" spans="1:8" ht="15">
      <c r="A348" s="53"/>
      <c r="B348" s="53">
        <v>3613</v>
      </c>
      <c r="C348" s="53">
        <v>2132</v>
      </c>
      <c r="D348" s="53" t="s">
        <v>276</v>
      </c>
      <c r="E348" s="110">
        <v>4500</v>
      </c>
      <c r="F348" s="110">
        <v>4500</v>
      </c>
      <c r="G348" s="110">
        <v>2097.4</v>
      </c>
      <c r="H348" s="276">
        <f t="shared" si="8"/>
        <v>46.60888888888889</v>
      </c>
    </row>
    <row r="349" spans="1:8" ht="15" hidden="1">
      <c r="A349" s="57"/>
      <c r="B349" s="53">
        <v>3613</v>
      </c>
      <c r="C349" s="53">
        <v>2133</v>
      </c>
      <c r="D349" s="53" t="s">
        <v>277</v>
      </c>
      <c r="E349" s="54"/>
      <c r="F349" s="54"/>
      <c r="G349" s="54"/>
      <c r="H349" s="276" t="e">
        <f t="shared" si="8"/>
        <v>#DIV/0!</v>
      </c>
    </row>
    <row r="350" spans="1:8" ht="15" hidden="1">
      <c r="A350" s="57"/>
      <c r="B350" s="53">
        <v>3613</v>
      </c>
      <c r="C350" s="53">
        <v>2310</v>
      </c>
      <c r="D350" s="53" t="s">
        <v>278</v>
      </c>
      <c r="E350" s="54"/>
      <c r="F350" s="54"/>
      <c r="G350" s="54"/>
      <c r="H350" s="276" t="e">
        <f t="shared" si="8"/>
        <v>#DIV/0!</v>
      </c>
    </row>
    <row r="351" spans="1:8" ht="15" hidden="1">
      <c r="A351" s="57"/>
      <c r="B351" s="53">
        <v>3613</v>
      </c>
      <c r="C351" s="53">
        <v>2322</v>
      </c>
      <c r="D351" s="53" t="s">
        <v>279</v>
      </c>
      <c r="E351" s="54"/>
      <c r="F351" s="54"/>
      <c r="G351" s="54"/>
      <c r="H351" s="276" t="e">
        <f t="shared" si="8"/>
        <v>#DIV/0!</v>
      </c>
    </row>
    <row r="352" spans="1:8" ht="15">
      <c r="A352" s="57"/>
      <c r="B352" s="53">
        <v>3613</v>
      </c>
      <c r="C352" s="53">
        <v>2324</v>
      </c>
      <c r="D352" s="53" t="s">
        <v>280</v>
      </c>
      <c r="E352" s="54">
        <v>0</v>
      </c>
      <c r="F352" s="54">
        <v>0</v>
      </c>
      <c r="G352" s="54">
        <v>110.5</v>
      </c>
      <c r="H352" s="276" t="e">
        <f t="shared" si="8"/>
        <v>#DIV/0!</v>
      </c>
    </row>
    <row r="353" spans="1:8" ht="15">
      <c r="A353" s="57"/>
      <c r="B353" s="53">
        <v>3613</v>
      </c>
      <c r="C353" s="53">
        <v>3112</v>
      </c>
      <c r="D353" s="53" t="s">
        <v>281</v>
      </c>
      <c r="E353" s="54">
        <v>1425</v>
      </c>
      <c r="F353" s="54">
        <v>1425</v>
      </c>
      <c r="G353" s="54">
        <v>0</v>
      </c>
      <c r="H353" s="276">
        <f t="shared" si="8"/>
        <v>0</v>
      </c>
    </row>
    <row r="354" spans="1:8" ht="15">
      <c r="A354" s="57"/>
      <c r="B354" s="53">
        <v>3631</v>
      </c>
      <c r="C354" s="53">
        <v>2133</v>
      </c>
      <c r="D354" s="53" t="s">
        <v>282</v>
      </c>
      <c r="E354" s="54">
        <v>0</v>
      </c>
      <c r="F354" s="54">
        <v>0</v>
      </c>
      <c r="G354" s="54">
        <v>1</v>
      </c>
      <c r="H354" s="276" t="e">
        <f t="shared" si="8"/>
        <v>#DIV/0!</v>
      </c>
    </row>
    <row r="355" spans="1:8" ht="15">
      <c r="A355" s="57"/>
      <c r="B355" s="53">
        <v>3632</v>
      </c>
      <c r="C355" s="53">
        <v>2111</v>
      </c>
      <c r="D355" s="53" t="s">
        <v>283</v>
      </c>
      <c r="E355" s="54">
        <v>500</v>
      </c>
      <c r="F355" s="54">
        <v>500</v>
      </c>
      <c r="G355" s="54">
        <v>380.9</v>
      </c>
      <c r="H355" s="276">
        <f t="shared" si="8"/>
        <v>76.17999999999999</v>
      </c>
    </row>
    <row r="356" spans="1:8" ht="15">
      <c r="A356" s="57"/>
      <c r="B356" s="53">
        <v>3632</v>
      </c>
      <c r="C356" s="53">
        <v>2132</v>
      </c>
      <c r="D356" s="53" t="s">
        <v>284</v>
      </c>
      <c r="E356" s="54">
        <v>20</v>
      </c>
      <c r="F356" s="54">
        <v>20</v>
      </c>
      <c r="G356" s="54">
        <v>25</v>
      </c>
      <c r="H356" s="276">
        <f t="shared" si="8"/>
        <v>125</v>
      </c>
    </row>
    <row r="357" spans="1:8" ht="15">
      <c r="A357" s="57"/>
      <c r="B357" s="53">
        <v>3632</v>
      </c>
      <c r="C357" s="53">
        <v>2133</v>
      </c>
      <c r="D357" s="53" t="s">
        <v>285</v>
      </c>
      <c r="E357" s="54">
        <v>5</v>
      </c>
      <c r="F357" s="54">
        <v>5</v>
      </c>
      <c r="G357" s="54">
        <v>0</v>
      </c>
      <c r="H357" s="276">
        <f t="shared" si="8"/>
        <v>0</v>
      </c>
    </row>
    <row r="358" spans="1:8" ht="15">
      <c r="A358" s="57"/>
      <c r="B358" s="53">
        <v>3632</v>
      </c>
      <c r="C358" s="53">
        <v>2324</v>
      </c>
      <c r="D358" s="53" t="s">
        <v>286</v>
      </c>
      <c r="E358" s="54">
        <v>0</v>
      </c>
      <c r="F358" s="54">
        <v>0</v>
      </c>
      <c r="G358" s="54">
        <v>23.9</v>
      </c>
      <c r="H358" s="276" t="e">
        <f t="shared" si="8"/>
        <v>#DIV/0!</v>
      </c>
    </row>
    <row r="359" spans="1:8" ht="15">
      <c r="A359" s="57"/>
      <c r="B359" s="53">
        <v>3632</v>
      </c>
      <c r="C359" s="53">
        <v>2329</v>
      </c>
      <c r="D359" s="53" t="s">
        <v>287</v>
      </c>
      <c r="E359" s="54">
        <v>50</v>
      </c>
      <c r="F359" s="54">
        <v>50</v>
      </c>
      <c r="G359" s="54">
        <v>0</v>
      </c>
      <c r="H359" s="276">
        <f t="shared" si="8"/>
        <v>0</v>
      </c>
    </row>
    <row r="360" spans="1:8" ht="15">
      <c r="A360" s="57"/>
      <c r="B360" s="53">
        <v>3634</v>
      </c>
      <c r="C360" s="53">
        <v>2132</v>
      </c>
      <c r="D360" s="53" t="s">
        <v>288</v>
      </c>
      <c r="E360" s="54">
        <v>4205</v>
      </c>
      <c r="F360" s="54">
        <v>4205</v>
      </c>
      <c r="G360" s="54">
        <v>4046.9</v>
      </c>
      <c r="H360" s="276">
        <f t="shared" si="8"/>
        <v>96.24019024970274</v>
      </c>
    </row>
    <row r="361" spans="1:8" ht="15" hidden="1">
      <c r="A361" s="57"/>
      <c r="B361" s="53">
        <v>3636</v>
      </c>
      <c r="C361" s="53">
        <v>2131</v>
      </c>
      <c r="D361" s="53" t="s">
        <v>289</v>
      </c>
      <c r="E361" s="54"/>
      <c r="F361" s="54"/>
      <c r="G361" s="54"/>
      <c r="H361" s="276" t="e">
        <f t="shared" si="8"/>
        <v>#DIV/0!</v>
      </c>
    </row>
    <row r="362" spans="1:8" ht="15">
      <c r="A362" s="57"/>
      <c r="B362" s="53">
        <v>3639</v>
      </c>
      <c r="C362" s="53">
        <v>2119</v>
      </c>
      <c r="D362" s="53" t="s">
        <v>290</v>
      </c>
      <c r="E362" s="54">
        <v>200</v>
      </c>
      <c r="F362" s="54">
        <v>200</v>
      </c>
      <c r="G362" s="54">
        <v>1288.8</v>
      </c>
      <c r="H362" s="276">
        <f t="shared" si="8"/>
        <v>644.4</v>
      </c>
    </row>
    <row r="363" spans="1:8" ht="15">
      <c r="A363" s="53"/>
      <c r="B363" s="53">
        <v>3639</v>
      </c>
      <c r="C363" s="53">
        <v>2131</v>
      </c>
      <c r="D363" s="53" t="s">
        <v>291</v>
      </c>
      <c r="E363" s="54">
        <v>2300</v>
      </c>
      <c r="F363" s="54">
        <v>2300</v>
      </c>
      <c r="G363" s="54">
        <v>1111.7</v>
      </c>
      <c r="H363" s="276">
        <f t="shared" si="8"/>
        <v>48.334782608695654</v>
      </c>
    </row>
    <row r="364" spans="1:8" ht="15">
      <c r="A364" s="53"/>
      <c r="B364" s="53">
        <v>3639</v>
      </c>
      <c r="C364" s="53">
        <v>2132</v>
      </c>
      <c r="D364" s="53" t="s">
        <v>292</v>
      </c>
      <c r="E364" s="54">
        <v>27</v>
      </c>
      <c r="F364" s="54">
        <v>27</v>
      </c>
      <c r="G364" s="54">
        <v>20.1</v>
      </c>
      <c r="H364" s="276">
        <f t="shared" si="8"/>
        <v>74.44444444444444</v>
      </c>
    </row>
    <row r="365" spans="1:8" ht="15" customHeight="1">
      <c r="A365" s="53"/>
      <c r="B365" s="53">
        <v>3639</v>
      </c>
      <c r="C365" s="53">
        <v>2212</v>
      </c>
      <c r="D365" s="53" t="s">
        <v>259</v>
      </c>
      <c r="E365" s="54">
        <v>334</v>
      </c>
      <c r="F365" s="54">
        <v>334</v>
      </c>
      <c r="G365" s="54">
        <v>167</v>
      </c>
      <c r="H365" s="276">
        <f t="shared" si="8"/>
        <v>50</v>
      </c>
    </row>
    <row r="366" spans="1:8" ht="15">
      <c r="A366" s="53"/>
      <c r="B366" s="53">
        <v>3639</v>
      </c>
      <c r="C366" s="53">
        <v>2324</v>
      </c>
      <c r="D366" s="53" t="s">
        <v>72</v>
      </c>
      <c r="E366" s="54">
        <v>267</v>
      </c>
      <c r="F366" s="54">
        <v>267</v>
      </c>
      <c r="G366" s="54">
        <v>97.4</v>
      </c>
      <c r="H366" s="276">
        <f t="shared" si="8"/>
        <v>36.47940074906367</v>
      </c>
    </row>
    <row r="367" spans="1:8" ht="15" hidden="1">
      <c r="A367" s="53"/>
      <c r="B367" s="53">
        <v>3639</v>
      </c>
      <c r="C367" s="53">
        <v>2328</v>
      </c>
      <c r="D367" s="53" t="s">
        <v>293</v>
      </c>
      <c r="E367" s="54"/>
      <c r="F367" s="54"/>
      <c r="G367" s="54"/>
      <c r="H367" s="276" t="e">
        <f t="shared" si="8"/>
        <v>#DIV/0!</v>
      </c>
    </row>
    <row r="368" spans="1:8" ht="15" customHeight="1" hidden="1">
      <c r="A368" s="76"/>
      <c r="B368" s="76">
        <v>3639</v>
      </c>
      <c r="C368" s="76">
        <v>2329</v>
      </c>
      <c r="D368" s="76" t="s">
        <v>73</v>
      </c>
      <c r="E368" s="54"/>
      <c r="F368" s="54"/>
      <c r="G368" s="54"/>
      <c r="H368" s="276" t="e">
        <f t="shared" si="8"/>
        <v>#DIV/0!</v>
      </c>
    </row>
    <row r="369" spans="1:8" ht="15">
      <c r="A369" s="53"/>
      <c r="B369" s="53">
        <v>3639</v>
      </c>
      <c r="C369" s="53">
        <v>3111</v>
      </c>
      <c r="D369" s="53" t="s">
        <v>294</v>
      </c>
      <c r="E369" s="54">
        <v>1087</v>
      </c>
      <c r="F369" s="54">
        <v>1087</v>
      </c>
      <c r="G369" s="54">
        <v>281.4</v>
      </c>
      <c r="H369" s="276">
        <f t="shared" si="8"/>
        <v>25.887764489420423</v>
      </c>
    </row>
    <row r="370" spans="1:8" ht="15">
      <c r="A370" s="53"/>
      <c r="B370" s="53">
        <v>3639</v>
      </c>
      <c r="C370" s="53">
        <v>3112</v>
      </c>
      <c r="D370" s="53" t="s">
        <v>295</v>
      </c>
      <c r="E370" s="54">
        <v>0</v>
      </c>
      <c r="F370" s="54">
        <v>0</v>
      </c>
      <c r="G370" s="54">
        <v>26.4</v>
      </c>
      <c r="H370" s="276" t="e">
        <f t="shared" si="8"/>
        <v>#DIV/0!</v>
      </c>
    </row>
    <row r="371" spans="1:8" ht="15" customHeight="1" hidden="1">
      <c r="A371" s="76"/>
      <c r="B371" s="76">
        <v>6310</v>
      </c>
      <c r="C371" s="76">
        <v>2141</v>
      </c>
      <c r="D371" s="76" t="s">
        <v>296</v>
      </c>
      <c r="E371" s="54">
        <v>0</v>
      </c>
      <c r="F371" s="54">
        <v>0</v>
      </c>
      <c r="G371" s="54"/>
      <c r="H371" s="276" t="e">
        <f t="shared" si="8"/>
        <v>#DIV/0!</v>
      </c>
    </row>
    <row r="372" spans="1:8" ht="15" customHeight="1">
      <c r="A372" s="76"/>
      <c r="B372" s="76">
        <v>6409</v>
      </c>
      <c r="C372" s="76">
        <v>2328</v>
      </c>
      <c r="D372" s="76" t="s">
        <v>297</v>
      </c>
      <c r="E372" s="54">
        <v>0</v>
      </c>
      <c r="F372" s="54">
        <v>0</v>
      </c>
      <c r="G372" s="54">
        <v>16.4</v>
      </c>
      <c r="H372" s="276" t="e">
        <f t="shared" si="8"/>
        <v>#DIV/0!</v>
      </c>
    </row>
    <row r="373" spans="1:8" ht="15.75" customHeight="1" thickBot="1">
      <c r="A373" s="111"/>
      <c r="B373" s="111"/>
      <c r="C373" s="111"/>
      <c r="D373" s="111"/>
      <c r="E373" s="112"/>
      <c r="F373" s="112"/>
      <c r="G373" s="112"/>
      <c r="H373" s="285"/>
    </row>
    <row r="374" spans="1:8" s="65" customFormat="1" ht="22.5" customHeight="1" thickBot="1" thickTop="1">
      <c r="A374" s="95"/>
      <c r="B374" s="95"/>
      <c r="C374" s="95"/>
      <c r="D374" s="96" t="s">
        <v>298</v>
      </c>
      <c r="E374" s="97">
        <f>SUM(E339:E373)</f>
        <v>31780</v>
      </c>
      <c r="F374" s="97">
        <f>SUM(F339:F373)</f>
        <v>31780</v>
      </c>
      <c r="G374" s="97">
        <f>SUM(G339:G373)</f>
        <v>16781.600000000006</v>
      </c>
      <c r="H374" s="278">
        <f>(G374/F374)*100</f>
        <v>52.80553807426056</v>
      </c>
    </row>
    <row r="375" spans="1:8" ht="15" customHeight="1">
      <c r="A375" s="65"/>
      <c r="B375" s="84"/>
      <c r="C375" s="84"/>
      <c r="D375" s="84"/>
      <c r="E375" s="109"/>
      <c r="F375" s="109"/>
      <c r="G375" s="109"/>
      <c r="H375" s="284"/>
    </row>
    <row r="376" spans="1:8" ht="15" customHeight="1" hidden="1">
      <c r="A376" s="65"/>
      <c r="B376" s="84"/>
      <c r="C376" s="84"/>
      <c r="D376" s="84"/>
      <c r="E376" s="109"/>
      <c r="F376" s="109"/>
      <c r="G376" s="109"/>
      <c r="H376" s="284"/>
    </row>
    <row r="377" spans="1:8" ht="15" customHeight="1" hidden="1">
      <c r="A377" s="65"/>
      <c r="B377" s="84"/>
      <c r="C377" s="84"/>
      <c r="D377" s="84"/>
      <c r="E377" s="109"/>
      <c r="F377" s="109"/>
      <c r="G377" s="109"/>
      <c r="H377" s="284"/>
    </row>
    <row r="378" spans="1:8" ht="15" customHeight="1" hidden="1">
      <c r="A378" s="65"/>
      <c r="B378" s="84"/>
      <c r="C378" s="84"/>
      <c r="D378" s="84"/>
      <c r="E378" s="109"/>
      <c r="F378" s="109"/>
      <c r="G378" s="42"/>
      <c r="H378" s="269"/>
    </row>
    <row r="379" spans="1:8" ht="15" customHeight="1" hidden="1">
      <c r="A379" s="65"/>
      <c r="B379" s="84"/>
      <c r="C379" s="84"/>
      <c r="D379" s="84"/>
      <c r="E379" s="109"/>
      <c r="F379" s="109"/>
      <c r="G379" s="109"/>
      <c r="H379" s="284"/>
    </row>
    <row r="380" spans="1:8" ht="15" customHeight="1">
      <c r="A380" s="65"/>
      <c r="B380" s="84"/>
      <c r="C380" s="84"/>
      <c r="D380" s="84"/>
      <c r="E380" s="109"/>
      <c r="F380" s="109"/>
      <c r="G380" s="109"/>
      <c r="H380" s="284"/>
    </row>
    <row r="381" spans="1:8" ht="15" customHeight="1" thickBot="1">
      <c r="A381" s="65"/>
      <c r="B381" s="84"/>
      <c r="C381" s="84"/>
      <c r="D381" s="84"/>
      <c r="E381" s="109"/>
      <c r="F381" s="109"/>
      <c r="G381" s="109"/>
      <c r="H381" s="284"/>
    </row>
    <row r="382" spans="1:8" ht="15.75">
      <c r="A382" s="261" t="s">
        <v>27</v>
      </c>
      <c r="B382" s="261" t="s">
        <v>28</v>
      </c>
      <c r="C382" s="261" t="s">
        <v>29</v>
      </c>
      <c r="D382" s="262" t="s">
        <v>30</v>
      </c>
      <c r="E382" s="263" t="s">
        <v>31</v>
      </c>
      <c r="F382" s="263" t="s">
        <v>31</v>
      </c>
      <c r="G382" s="263" t="s">
        <v>8</v>
      </c>
      <c r="H382" s="273" t="s">
        <v>32</v>
      </c>
    </row>
    <row r="383" spans="1:8" ht="15.75" customHeight="1" thickBot="1">
      <c r="A383" s="264"/>
      <c r="B383" s="264"/>
      <c r="C383" s="264"/>
      <c r="D383" s="265"/>
      <c r="E383" s="266" t="s">
        <v>33</v>
      </c>
      <c r="F383" s="266" t="s">
        <v>34</v>
      </c>
      <c r="G383" s="267" t="s">
        <v>35</v>
      </c>
      <c r="H383" s="274" t="s">
        <v>11</v>
      </c>
    </row>
    <row r="384" spans="1:8" ht="16.5" thickTop="1">
      <c r="A384" s="50">
        <v>8888</v>
      </c>
      <c r="B384" s="50"/>
      <c r="C384" s="50"/>
      <c r="D384" s="51"/>
      <c r="E384" s="52"/>
      <c r="F384" s="52"/>
      <c r="G384" s="52"/>
      <c r="H384" s="275"/>
    </row>
    <row r="385" spans="1:8" ht="15">
      <c r="A385" s="53"/>
      <c r="B385" s="53">
        <v>6171</v>
      </c>
      <c r="C385" s="53">
        <v>2329</v>
      </c>
      <c r="D385" s="53" t="s">
        <v>299</v>
      </c>
      <c r="E385" s="54">
        <v>0</v>
      </c>
      <c r="F385" s="54">
        <v>0</v>
      </c>
      <c r="G385" s="54">
        <v>-25.8</v>
      </c>
      <c r="H385" s="276" t="e">
        <f>(G385/F385)*100</f>
        <v>#DIV/0!</v>
      </c>
    </row>
    <row r="386" spans="1:8" ht="15">
      <c r="A386" s="53"/>
      <c r="B386" s="53"/>
      <c r="C386" s="53"/>
      <c r="D386" s="53" t="s">
        <v>300</v>
      </c>
      <c r="E386" s="54"/>
      <c r="F386" s="54"/>
      <c r="G386" s="54"/>
      <c r="H386" s="276"/>
    </row>
    <row r="387" spans="1:8" ht="15.75" thickBot="1">
      <c r="A387" s="92"/>
      <c r="B387" s="92"/>
      <c r="C387" s="92"/>
      <c r="D387" s="92" t="s">
        <v>301</v>
      </c>
      <c r="E387" s="93"/>
      <c r="F387" s="93"/>
      <c r="G387" s="93"/>
      <c r="H387" s="282"/>
    </row>
    <row r="388" spans="1:8" s="65" customFormat="1" ht="22.5" customHeight="1" thickBot="1" thickTop="1">
      <c r="A388" s="95"/>
      <c r="B388" s="95"/>
      <c r="C388" s="95"/>
      <c r="D388" s="96" t="s">
        <v>302</v>
      </c>
      <c r="E388" s="97">
        <f>SUM(E385:E386)</f>
        <v>0</v>
      </c>
      <c r="F388" s="97">
        <f>SUM(F385:F386)</f>
        <v>0</v>
      </c>
      <c r="G388" s="97">
        <f>SUM(G385:G386)</f>
        <v>-25.8</v>
      </c>
      <c r="H388" s="278" t="e">
        <f>(G388/F388)*100</f>
        <v>#DIV/0!</v>
      </c>
    </row>
    <row r="389" spans="1:8" ht="15">
      <c r="A389" s="65"/>
      <c r="B389" s="84"/>
      <c r="C389" s="84"/>
      <c r="D389" s="84"/>
      <c r="E389" s="109"/>
      <c r="F389" s="109"/>
      <c r="G389" s="109"/>
      <c r="H389" s="284"/>
    </row>
    <row r="390" spans="1:8" ht="15" hidden="1">
      <c r="A390" s="65"/>
      <c r="B390" s="84"/>
      <c r="C390" s="84"/>
      <c r="D390" s="84"/>
      <c r="E390" s="109"/>
      <c r="F390" s="109"/>
      <c r="G390" s="109"/>
      <c r="H390" s="284"/>
    </row>
    <row r="391" spans="1:8" ht="15" hidden="1">
      <c r="A391" s="65"/>
      <c r="B391" s="84"/>
      <c r="C391" s="84"/>
      <c r="D391" s="84"/>
      <c r="E391" s="109"/>
      <c r="F391" s="109"/>
      <c r="G391" s="109"/>
      <c r="H391" s="284"/>
    </row>
    <row r="392" spans="1:8" ht="15" hidden="1">
      <c r="A392" s="65"/>
      <c r="B392" s="84"/>
      <c r="C392" s="84"/>
      <c r="D392" s="84"/>
      <c r="E392" s="109"/>
      <c r="F392" s="109"/>
      <c r="G392" s="109"/>
      <c r="H392" s="284"/>
    </row>
    <row r="393" spans="1:8" ht="15" hidden="1">
      <c r="A393" s="65"/>
      <c r="B393" s="84"/>
      <c r="C393" s="84"/>
      <c r="D393" s="84"/>
      <c r="E393" s="109"/>
      <c r="F393" s="109"/>
      <c r="G393" s="109"/>
      <c r="H393" s="284"/>
    </row>
    <row r="394" spans="1:8" ht="15" hidden="1">
      <c r="A394" s="65"/>
      <c r="B394" s="84"/>
      <c r="C394" s="84"/>
      <c r="D394" s="84"/>
      <c r="E394" s="109"/>
      <c r="F394" s="109"/>
      <c r="G394" s="109"/>
      <c r="H394" s="284"/>
    </row>
    <row r="395" spans="1:8" ht="15" customHeight="1" hidden="1">
      <c r="A395" s="65"/>
      <c r="B395" s="84"/>
      <c r="C395" s="84"/>
      <c r="D395" s="84"/>
      <c r="E395" s="109"/>
      <c r="F395" s="109"/>
      <c r="G395" s="109"/>
      <c r="H395" s="284"/>
    </row>
    <row r="396" spans="1:8" ht="15" customHeight="1" thickBot="1">
      <c r="A396" s="65"/>
      <c r="B396" s="65"/>
      <c r="C396" s="65"/>
      <c r="D396" s="65"/>
      <c r="E396" s="66"/>
      <c r="F396" s="66"/>
      <c r="G396" s="66"/>
      <c r="H396" s="279"/>
    </row>
    <row r="397" spans="1:8" ht="15.75">
      <c r="A397" s="261" t="s">
        <v>27</v>
      </c>
      <c r="B397" s="261" t="s">
        <v>28</v>
      </c>
      <c r="C397" s="261" t="s">
        <v>29</v>
      </c>
      <c r="D397" s="262" t="s">
        <v>30</v>
      </c>
      <c r="E397" s="263" t="s">
        <v>31</v>
      </c>
      <c r="F397" s="263" t="s">
        <v>31</v>
      </c>
      <c r="G397" s="263" t="s">
        <v>8</v>
      </c>
      <c r="H397" s="273" t="s">
        <v>32</v>
      </c>
    </row>
    <row r="398" spans="1:8" ht="15.75" customHeight="1" thickBot="1">
      <c r="A398" s="264"/>
      <c r="B398" s="264"/>
      <c r="C398" s="264"/>
      <c r="D398" s="265"/>
      <c r="E398" s="266" t="s">
        <v>33</v>
      </c>
      <c r="F398" s="266" t="s">
        <v>34</v>
      </c>
      <c r="G398" s="267" t="s">
        <v>35</v>
      </c>
      <c r="H398" s="274" t="s">
        <v>11</v>
      </c>
    </row>
    <row r="399" spans="1:8" s="65" customFormat="1" ht="30.75" customHeight="1" thickBot="1" thickTop="1">
      <c r="A399" s="96"/>
      <c r="B399" s="113"/>
      <c r="C399" s="114"/>
      <c r="D399" s="115" t="s">
        <v>303</v>
      </c>
      <c r="E399" s="116">
        <f>SUM(E54,E123,E166,E199,E226,E251,E273,E293,E331,E374,E388)</f>
        <v>439083</v>
      </c>
      <c r="F399" s="116">
        <f>SUM(F54,F123,F166,F199,F226,F251,F273,F293,F331,F374,F388)</f>
        <v>450302.7</v>
      </c>
      <c r="G399" s="116">
        <f>SUM(G54,G123,G166,G199,G226,G251,G273,G293,G331,G374,G388)</f>
        <v>171261.2</v>
      </c>
      <c r="H399" s="286">
        <f>(G399/F399)*100</f>
        <v>38.03246127549313</v>
      </c>
    </row>
    <row r="400" spans="1:8" ht="15" customHeight="1">
      <c r="A400" s="46"/>
      <c r="B400" s="117"/>
      <c r="C400" s="118"/>
      <c r="D400" s="119"/>
      <c r="E400" s="120"/>
      <c r="F400" s="120"/>
      <c r="G400" s="120"/>
      <c r="H400" s="287"/>
    </row>
    <row r="401" spans="1:8" ht="15" customHeight="1" hidden="1">
      <c r="A401" s="46"/>
      <c r="B401" s="117"/>
      <c r="C401" s="118"/>
      <c r="D401" s="119"/>
      <c r="E401" s="120"/>
      <c r="F401" s="120"/>
      <c r="G401" s="120"/>
      <c r="H401" s="287"/>
    </row>
    <row r="402" spans="1:8" ht="12.75" customHeight="1" hidden="1">
      <c r="A402" s="46"/>
      <c r="B402" s="117"/>
      <c r="C402" s="118"/>
      <c r="D402" s="119"/>
      <c r="E402" s="120"/>
      <c r="F402" s="120"/>
      <c r="G402" s="120"/>
      <c r="H402" s="287"/>
    </row>
    <row r="403" spans="1:8" ht="12.75" customHeight="1" hidden="1">
      <c r="A403" s="46"/>
      <c r="B403" s="117"/>
      <c r="C403" s="118"/>
      <c r="D403" s="119"/>
      <c r="E403" s="120"/>
      <c r="F403" s="120"/>
      <c r="G403" s="120"/>
      <c r="H403" s="287"/>
    </row>
    <row r="404" spans="1:8" ht="12.75" customHeight="1" hidden="1">
      <c r="A404" s="46"/>
      <c r="B404" s="117"/>
      <c r="C404" s="118"/>
      <c r="D404" s="119"/>
      <c r="E404" s="120"/>
      <c r="F404" s="120"/>
      <c r="G404" s="120"/>
      <c r="H404" s="287"/>
    </row>
    <row r="405" spans="1:8" ht="12.75" customHeight="1" hidden="1">
      <c r="A405" s="46"/>
      <c r="B405" s="117"/>
      <c r="C405" s="118"/>
      <c r="D405" s="119"/>
      <c r="E405" s="120"/>
      <c r="F405" s="120"/>
      <c r="G405" s="120"/>
      <c r="H405" s="287"/>
    </row>
    <row r="406" spans="1:8" ht="12.75" customHeight="1" hidden="1">
      <c r="A406" s="46"/>
      <c r="B406" s="117"/>
      <c r="C406" s="118"/>
      <c r="D406" s="119"/>
      <c r="E406" s="120"/>
      <c r="F406" s="120"/>
      <c r="G406" s="120"/>
      <c r="H406" s="287"/>
    </row>
    <row r="407" spans="1:8" ht="12.75" customHeight="1" hidden="1">
      <c r="A407" s="46"/>
      <c r="B407" s="117"/>
      <c r="C407" s="118"/>
      <c r="D407" s="119"/>
      <c r="E407" s="120"/>
      <c r="F407" s="120"/>
      <c r="G407" s="120"/>
      <c r="H407" s="287"/>
    </row>
    <row r="408" spans="1:8" ht="15" customHeight="1" hidden="1">
      <c r="A408" s="46"/>
      <c r="B408" s="117"/>
      <c r="C408" s="118"/>
      <c r="D408" s="119"/>
      <c r="E408" s="120"/>
      <c r="F408" s="120"/>
      <c r="G408" s="120"/>
      <c r="H408" s="287"/>
    </row>
    <row r="409" spans="1:8" ht="15" customHeight="1" thickBot="1">
      <c r="A409" s="46"/>
      <c r="B409" s="117"/>
      <c r="C409" s="118"/>
      <c r="D409" s="119"/>
      <c r="E409" s="121"/>
      <c r="F409" s="121"/>
      <c r="G409" s="121"/>
      <c r="H409" s="288"/>
    </row>
    <row r="410" spans="1:8" ht="15.75">
      <c r="A410" s="261" t="s">
        <v>27</v>
      </c>
      <c r="B410" s="261" t="s">
        <v>28</v>
      </c>
      <c r="C410" s="261" t="s">
        <v>29</v>
      </c>
      <c r="D410" s="262" t="s">
        <v>30</v>
      </c>
      <c r="E410" s="263" t="s">
        <v>31</v>
      </c>
      <c r="F410" s="263" t="s">
        <v>31</v>
      </c>
      <c r="G410" s="263" t="s">
        <v>8</v>
      </c>
      <c r="H410" s="273" t="s">
        <v>32</v>
      </c>
    </row>
    <row r="411" spans="1:8" ht="15.75" customHeight="1" thickBot="1">
      <c r="A411" s="264"/>
      <c r="B411" s="264"/>
      <c r="C411" s="264"/>
      <c r="D411" s="265"/>
      <c r="E411" s="266" t="s">
        <v>33</v>
      </c>
      <c r="F411" s="266" t="s">
        <v>34</v>
      </c>
      <c r="G411" s="267" t="s">
        <v>35</v>
      </c>
      <c r="H411" s="274" t="s">
        <v>11</v>
      </c>
    </row>
    <row r="412" spans="1:8" ht="16.5" customHeight="1" thickTop="1">
      <c r="A412" s="104">
        <v>110</v>
      </c>
      <c r="B412" s="104"/>
      <c r="C412" s="104"/>
      <c r="D412" s="122" t="s">
        <v>304</v>
      </c>
      <c r="E412" s="123"/>
      <c r="F412" s="123"/>
      <c r="G412" s="123"/>
      <c r="H412" s="289"/>
    </row>
    <row r="413" spans="1:8" ht="14.25" customHeight="1">
      <c r="A413" s="124"/>
      <c r="B413" s="124"/>
      <c r="C413" s="124"/>
      <c r="D413" s="46"/>
      <c r="E413" s="123"/>
      <c r="F413" s="123"/>
      <c r="G413" s="123"/>
      <c r="H413" s="289"/>
    </row>
    <row r="414" spans="1:8" ht="15" customHeight="1">
      <c r="A414" s="53"/>
      <c r="B414" s="53"/>
      <c r="C414" s="53">
        <v>8115</v>
      </c>
      <c r="D414" s="56" t="s">
        <v>305</v>
      </c>
      <c r="E414" s="125">
        <v>5040</v>
      </c>
      <c r="F414" s="268">
        <v>35672.4</v>
      </c>
      <c r="G414" s="268">
        <v>19400.4</v>
      </c>
      <c r="H414" s="276">
        <f aca="true" t="shared" si="9" ref="H414:H420">(G414/F414)*100</f>
        <v>54.38490261378545</v>
      </c>
    </row>
    <row r="415" spans="1:8" ht="15" hidden="1">
      <c r="A415" s="53"/>
      <c r="B415" s="53"/>
      <c r="C415" s="53">
        <v>8123</v>
      </c>
      <c r="D415" s="126" t="s">
        <v>306</v>
      </c>
      <c r="E415" s="58"/>
      <c r="F415" s="58"/>
      <c r="G415" s="58"/>
      <c r="H415" s="276" t="e">
        <f t="shared" si="9"/>
        <v>#DIV/0!</v>
      </c>
    </row>
    <row r="416" spans="1:8" ht="15" hidden="1">
      <c r="A416" s="53"/>
      <c r="B416" s="53"/>
      <c r="C416" s="53">
        <v>8123</v>
      </c>
      <c r="D416" s="126" t="s">
        <v>307</v>
      </c>
      <c r="E416" s="58">
        <v>0</v>
      </c>
      <c r="F416" s="58">
        <v>0</v>
      </c>
      <c r="G416" s="268"/>
      <c r="H416" s="276" t="e">
        <f t="shared" si="9"/>
        <v>#DIV/0!</v>
      </c>
    </row>
    <row r="417" spans="1:8" ht="14.25" customHeight="1">
      <c r="A417" s="53"/>
      <c r="B417" s="53"/>
      <c r="C417" s="53">
        <v>8124</v>
      </c>
      <c r="D417" s="56" t="s">
        <v>308</v>
      </c>
      <c r="E417" s="54">
        <v>-5040</v>
      </c>
      <c r="F417" s="54">
        <v>-5040</v>
      </c>
      <c r="G417" s="54">
        <v>-2100</v>
      </c>
      <c r="H417" s="276">
        <f t="shared" si="9"/>
        <v>41.66666666666667</v>
      </c>
    </row>
    <row r="418" spans="1:8" ht="15" customHeight="1" hidden="1">
      <c r="A418" s="60"/>
      <c r="B418" s="60"/>
      <c r="C418" s="60">
        <v>8902</v>
      </c>
      <c r="D418" s="127" t="s">
        <v>309</v>
      </c>
      <c r="E418" s="61"/>
      <c r="F418" s="61"/>
      <c r="G418" s="61"/>
      <c r="H418" s="276" t="e">
        <f t="shared" si="9"/>
        <v>#DIV/0!</v>
      </c>
    </row>
    <row r="419" spans="1:8" ht="14.25" customHeight="1" hidden="1">
      <c r="A419" s="53"/>
      <c r="B419" s="53"/>
      <c r="C419" s="53">
        <v>8905</v>
      </c>
      <c r="D419" s="56" t="s">
        <v>310</v>
      </c>
      <c r="E419" s="54"/>
      <c r="F419" s="54"/>
      <c r="G419" s="54"/>
      <c r="H419" s="276" t="e">
        <f t="shared" si="9"/>
        <v>#DIV/0!</v>
      </c>
    </row>
    <row r="420" spans="1:8" ht="15" customHeight="1" thickBot="1">
      <c r="A420" s="92"/>
      <c r="B420" s="92"/>
      <c r="C420" s="92">
        <v>8901</v>
      </c>
      <c r="D420" s="91" t="s">
        <v>311</v>
      </c>
      <c r="E420" s="93">
        <v>0</v>
      </c>
      <c r="F420" s="93">
        <v>0</v>
      </c>
      <c r="G420" s="93">
        <v>12.2</v>
      </c>
      <c r="H420" s="282" t="e">
        <f t="shared" si="9"/>
        <v>#DIV/0!</v>
      </c>
    </row>
    <row r="421" spans="1:8" s="65" customFormat="1" ht="22.5" customHeight="1" thickBot="1" thickTop="1">
      <c r="A421" s="95"/>
      <c r="B421" s="95"/>
      <c r="C421" s="95"/>
      <c r="D421" s="128" t="s">
        <v>312</v>
      </c>
      <c r="E421" s="97">
        <f>SUM(E414:E420)</f>
        <v>0</v>
      </c>
      <c r="F421" s="97">
        <f>SUM(F414:F420)</f>
        <v>30632.4</v>
      </c>
      <c r="G421" s="97">
        <f>SUM(G414:G420)</f>
        <v>17312.600000000002</v>
      </c>
      <c r="H421" s="290">
        <f>SUM(G421/F421)*100</f>
        <v>56.51728235463105</v>
      </c>
    </row>
    <row r="422" spans="1:8" s="65" customFormat="1" ht="22.5" customHeight="1">
      <c r="A422" s="84"/>
      <c r="B422" s="84"/>
      <c r="C422" s="84"/>
      <c r="D422" s="46"/>
      <c r="E422" s="85"/>
      <c r="F422" s="129"/>
      <c r="G422" s="85"/>
      <c r="H422" s="280"/>
    </row>
    <row r="423" spans="1:8" ht="15" customHeight="1">
      <c r="A423" s="65" t="s">
        <v>313</v>
      </c>
      <c r="B423" s="65"/>
      <c r="C423" s="65"/>
      <c r="D423" s="46"/>
      <c r="E423" s="85"/>
      <c r="F423" s="129"/>
      <c r="G423" s="85"/>
      <c r="H423" s="280"/>
    </row>
    <row r="424" spans="1:8" ht="15" hidden="1">
      <c r="A424" s="84"/>
      <c r="B424" s="65"/>
      <c r="C424" s="84"/>
      <c r="D424" s="65"/>
      <c r="E424" s="66"/>
      <c r="F424" s="130"/>
      <c r="G424" s="66"/>
      <c r="H424" s="279"/>
    </row>
    <row r="425" spans="1:8" ht="15" hidden="1">
      <c r="A425" s="84"/>
      <c r="B425" s="84"/>
      <c r="C425" s="84"/>
      <c r="D425" s="65"/>
      <c r="E425" s="66"/>
      <c r="F425" s="66"/>
      <c r="G425" s="66"/>
      <c r="H425" s="279"/>
    </row>
    <row r="426" spans="1:8" ht="15" hidden="1">
      <c r="A426" s="131"/>
      <c r="B426" s="131"/>
      <c r="C426" s="131"/>
      <c r="D426" s="132" t="s">
        <v>314</v>
      </c>
      <c r="E426" s="133" t="e">
        <f>SUM(#REF!,#REF!,#REF!,E260,E287,E318,#REF!)</f>
        <v>#REF!</v>
      </c>
      <c r="F426" s="133"/>
      <c r="G426" s="133"/>
      <c r="H426" s="291"/>
    </row>
    <row r="427" spans="1:8" ht="15">
      <c r="A427" s="131"/>
      <c r="B427" s="131"/>
      <c r="C427" s="131"/>
      <c r="D427" s="134" t="s">
        <v>315</v>
      </c>
      <c r="E427" s="135">
        <f>E399+E421</f>
        <v>439083</v>
      </c>
      <c r="F427" s="135">
        <f>F399+F421</f>
        <v>480935.10000000003</v>
      </c>
      <c r="G427" s="135">
        <f>G399+G421</f>
        <v>188573.80000000002</v>
      </c>
      <c r="H427" s="276">
        <f>(G427/F427)*100</f>
        <v>39.209822697490786</v>
      </c>
    </row>
    <row r="428" spans="1:8" ht="15" hidden="1">
      <c r="A428" s="131"/>
      <c r="B428" s="131"/>
      <c r="C428" s="131"/>
      <c r="D428" s="134" t="s">
        <v>316</v>
      </c>
      <c r="E428" s="135"/>
      <c r="F428" s="135"/>
      <c r="G428" s="135"/>
      <c r="H428" s="292"/>
    </row>
    <row r="429" spans="1:8" ht="15" hidden="1">
      <c r="A429" s="131"/>
      <c r="B429" s="131"/>
      <c r="C429" s="131"/>
      <c r="D429" s="131" t="s">
        <v>317</v>
      </c>
      <c r="E429" s="136" t="e">
        <f>SUM(E290,E346,E353,E369,#REF!)</f>
        <v>#REF!</v>
      </c>
      <c r="F429" s="136"/>
      <c r="G429" s="136"/>
      <c r="H429" s="293"/>
    </row>
    <row r="430" spans="1:8" ht="15" hidden="1">
      <c r="A430" s="132"/>
      <c r="B430" s="132"/>
      <c r="C430" s="132"/>
      <c r="D430" s="132" t="s">
        <v>318</v>
      </c>
      <c r="E430" s="133"/>
      <c r="F430" s="133"/>
      <c r="G430" s="133"/>
      <c r="H430" s="291"/>
    </row>
    <row r="431" spans="1:8" ht="15" hidden="1">
      <c r="A431" s="132"/>
      <c r="B431" s="132"/>
      <c r="C431" s="132"/>
      <c r="D431" s="132" t="s">
        <v>317</v>
      </c>
      <c r="E431" s="133"/>
      <c r="F431" s="133"/>
      <c r="G431" s="133"/>
      <c r="H431" s="291"/>
    </row>
    <row r="432" spans="1:8" ht="15" hidden="1">
      <c r="A432" s="132"/>
      <c r="B432" s="132"/>
      <c r="C432" s="132"/>
      <c r="D432" s="132"/>
      <c r="E432" s="133"/>
      <c r="F432" s="133"/>
      <c r="G432" s="133"/>
      <c r="H432" s="291"/>
    </row>
    <row r="433" spans="1:8" ht="15" hidden="1">
      <c r="A433" s="132"/>
      <c r="B433" s="132"/>
      <c r="C433" s="132"/>
      <c r="D433" s="132" t="s">
        <v>319</v>
      </c>
      <c r="E433" s="133"/>
      <c r="F433" s="133"/>
      <c r="G433" s="133"/>
      <c r="H433" s="291"/>
    </row>
    <row r="434" spans="1:8" ht="15" hidden="1">
      <c r="A434" s="132"/>
      <c r="B434" s="132"/>
      <c r="C434" s="132"/>
      <c r="D434" s="132" t="s">
        <v>320</v>
      </c>
      <c r="E434" s="133"/>
      <c r="F434" s="133"/>
      <c r="G434" s="133"/>
      <c r="H434" s="291"/>
    </row>
    <row r="435" spans="1:8" ht="15" hidden="1">
      <c r="A435" s="132"/>
      <c r="B435" s="132"/>
      <c r="C435" s="132"/>
      <c r="D435" s="132" t="s">
        <v>321</v>
      </c>
      <c r="E435" s="133" t="e">
        <f>SUM(#REF!,E9,#REF!,#REF!,#REF!,E175,E210,E211,E212,E213,E214,#REF!,E237,E239,E288,E301,E302,E303,E304,E305,E306,#REF!,#REF!,E312,E314,E315,E316)</f>
        <v>#REF!</v>
      </c>
      <c r="F435" s="133"/>
      <c r="G435" s="133"/>
      <c r="H435" s="291"/>
    </row>
    <row r="436" spans="1:8" ht="15.75" hidden="1">
      <c r="A436" s="132"/>
      <c r="B436" s="132"/>
      <c r="C436" s="132"/>
      <c r="D436" s="137" t="s">
        <v>322</v>
      </c>
      <c r="E436" s="138">
        <v>0</v>
      </c>
      <c r="F436" s="138"/>
      <c r="G436" s="138"/>
      <c r="H436" s="294"/>
    </row>
    <row r="437" spans="1:8" ht="15" hidden="1">
      <c r="A437" s="132"/>
      <c r="B437" s="132"/>
      <c r="C437" s="132"/>
      <c r="D437" s="132"/>
      <c r="E437" s="133"/>
      <c r="F437" s="133"/>
      <c r="G437" s="133"/>
      <c r="H437" s="291"/>
    </row>
    <row r="438" spans="1:8" ht="15" hidden="1">
      <c r="A438" s="132"/>
      <c r="B438" s="132"/>
      <c r="C438" s="132"/>
      <c r="D438" s="132"/>
      <c r="E438" s="133"/>
      <c r="F438" s="133"/>
      <c r="G438" s="133"/>
      <c r="H438" s="291"/>
    </row>
    <row r="439" spans="1:8" ht="15">
      <c r="A439" s="132"/>
      <c r="B439" s="132"/>
      <c r="C439" s="132"/>
      <c r="D439" s="132"/>
      <c r="E439" s="133"/>
      <c r="F439" s="133"/>
      <c r="G439" s="133"/>
      <c r="H439" s="291"/>
    </row>
    <row r="440" spans="1:8" ht="15">
      <c r="A440" s="132"/>
      <c r="B440" s="132"/>
      <c r="C440" s="132"/>
      <c r="D440" s="132"/>
      <c r="E440" s="133"/>
      <c r="F440" s="133"/>
      <c r="G440" s="133"/>
      <c r="H440" s="291"/>
    </row>
    <row r="441" spans="1:8" ht="15.75" hidden="1">
      <c r="A441" s="132"/>
      <c r="B441" s="132"/>
      <c r="C441" s="132"/>
      <c r="D441" s="132" t="s">
        <v>318</v>
      </c>
      <c r="E441" s="138" t="e">
        <f>SUM(#REF!,E9,#REF!,#REF!,#REF!,E131,E175,E210,E211,E212,E213,E214,#REF!,E237,E238,E239,E287,E301,E302,E303,E304,E305,E306,#REF!,#REF!,E312,E314,E315,E316)</f>
        <v>#REF!</v>
      </c>
      <c r="F441" s="138" t="e">
        <f>SUM(#REF!,F9,#REF!,#REF!,#REF!,F131,F175,F210,F211,F212,F213,F214,#REF!,F237,F238,F239,F287,F301,F302,F303,F304,F305,F306,#REF!,#REF!,F312,F314,F315,F316)</f>
        <v>#REF!</v>
      </c>
      <c r="G441" s="138" t="e">
        <f>SUM(#REF!,G9,#REF!,#REF!,#REF!,G131,G175,G210,G211,G212,G213,G214,#REF!,G237,G238,G239,G287,G301,G302,G303,G304,G305,G306,#REF!,#REF!,G312,G314,G315,G316)</f>
        <v>#REF!</v>
      </c>
      <c r="H441" s="294" t="e">
        <f>SUM(#REF!,H9,#REF!,#REF!,#REF!,H131,H175,H210,H211,H212,H213,H214,#REF!,H237,H238,H239,H287,H301,H302,H303,H304,H305,H306,#REF!,#REF!,H312,H314,H315,H316)</f>
        <v>#REF!</v>
      </c>
    </row>
    <row r="442" spans="1:8" ht="15" hidden="1">
      <c r="A442" s="132"/>
      <c r="B442" s="132"/>
      <c r="C442" s="132"/>
      <c r="D442" s="132" t="s">
        <v>323</v>
      </c>
      <c r="E442" s="133">
        <f>SUM(E301,E302,E303,E304,E306)</f>
        <v>231800</v>
      </c>
      <c r="F442" s="133">
        <f>SUM(F301,F302,F303,F304,F306)</f>
        <v>231800</v>
      </c>
      <c r="G442" s="133">
        <f>SUM(G301,G302,G303,G304,G306)</f>
        <v>83315.70000000001</v>
      </c>
      <c r="H442" s="291">
        <f>SUM(H301,H302,H303,H304,H306)</f>
        <v>181.75678416131575</v>
      </c>
    </row>
    <row r="443" spans="1:8" ht="15" hidden="1">
      <c r="A443" s="132"/>
      <c r="B443" s="132"/>
      <c r="C443" s="132"/>
      <c r="D443" s="132" t="s">
        <v>324</v>
      </c>
      <c r="E443" s="133" t="e">
        <f>SUM(#REF!,#REF!,#REF!,#REF!,#REF!,#REF!,E312)</f>
        <v>#REF!</v>
      </c>
      <c r="F443" s="133" t="e">
        <f>SUM(#REF!,#REF!,#REF!,#REF!,#REF!,#REF!,F312)</f>
        <v>#REF!</v>
      </c>
      <c r="G443" s="133" t="e">
        <f>SUM(#REF!,#REF!,#REF!,#REF!,#REF!,#REF!,G312)</f>
        <v>#REF!</v>
      </c>
      <c r="H443" s="291" t="e">
        <f>SUM(#REF!,#REF!,#REF!,#REF!,#REF!,#REF!,H312)</f>
        <v>#REF!</v>
      </c>
    </row>
    <row r="444" spans="1:8" ht="15" hidden="1">
      <c r="A444" s="132"/>
      <c r="B444" s="132"/>
      <c r="C444" s="132"/>
      <c r="D444" s="132" t="s">
        <v>325</v>
      </c>
      <c r="E444" s="133" t="e">
        <f>SUM(E9,E131,E175,E214,#REF!,E239,E287,E315)</f>
        <v>#REF!</v>
      </c>
      <c r="F444" s="133" t="e">
        <f>SUM(F9,F131,F175,F214,#REF!,F239,F287,F315)</f>
        <v>#REF!</v>
      </c>
      <c r="G444" s="133" t="e">
        <f>SUM(G9,G131,G175,G214,#REF!,G239,G287,G315)</f>
        <v>#REF!</v>
      </c>
      <c r="H444" s="291" t="e">
        <f>SUM(H9,H131,H175,H214,#REF!,H239,H287,H315)</f>
        <v>#REF!</v>
      </c>
    </row>
    <row r="445" spans="1:8" ht="15" hidden="1">
      <c r="A445" s="132"/>
      <c r="B445" s="132"/>
      <c r="C445" s="132"/>
      <c r="D445" s="132" t="s">
        <v>326</v>
      </c>
      <c r="E445" s="133"/>
      <c r="F445" s="133"/>
      <c r="G445" s="133"/>
      <c r="H445" s="291"/>
    </row>
    <row r="446" spans="1:8" ht="15" hidden="1">
      <c r="A446" s="132"/>
      <c r="B446" s="132"/>
      <c r="C446" s="132"/>
      <c r="D446" s="132" t="s">
        <v>327</v>
      </c>
      <c r="E446" s="133" t="e">
        <f>+E399-E441-E449-E450</f>
        <v>#REF!</v>
      </c>
      <c r="F446" s="133" t="e">
        <f>+F399-F441-F449-F450</f>
        <v>#REF!</v>
      </c>
      <c r="G446" s="133" t="e">
        <f>+G399-G441-G449-G450</f>
        <v>#REF!</v>
      </c>
      <c r="H446" s="291" t="e">
        <f>+H399-H441-H449-H450</f>
        <v>#REF!</v>
      </c>
    </row>
    <row r="447" spans="1:8" ht="15" hidden="1">
      <c r="A447" s="132"/>
      <c r="B447" s="132"/>
      <c r="C447" s="132"/>
      <c r="D447" s="132" t="s">
        <v>328</v>
      </c>
      <c r="E447" s="133" t="e">
        <f>SUM(E29,E41,#REF!,#REF!,#REF!,#REF!,#REF!,#REF!,#REF!,E156,E340,E348,E360,E363)</f>
        <v>#REF!</v>
      </c>
      <c r="F447" s="133" t="e">
        <f>SUM(F29,F41,#REF!,#REF!,#REF!,#REF!,#REF!,#REF!,#REF!,F156,F340,F348,F360,F363)</f>
        <v>#REF!</v>
      </c>
      <c r="G447" s="133" t="e">
        <f>SUM(G29,G41,#REF!,#REF!,#REF!,#REF!,#REF!,#REF!,#REF!,G156,G340,G348,G360,G363)</f>
        <v>#REF!</v>
      </c>
      <c r="H447" s="291" t="e">
        <f>SUM(H29,H41,#REF!,#REF!,#REF!,#REF!,#REF!,#REF!,#REF!,H156,H340,H348,H360,H363)</f>
        <v>#REF!</v>
      </c>
    </row>
    <row r="448" spans="1:8" ht="15" hidden="1">
      <c r="A448" s="132"/>
      <c r="B448" s="132"/>
      <c r="C448" s="132"/>
      <c r="D448" s="132" t="s">
        <v>329</v>
      </c>
      <c r="E448" s="133" t="e">
        <f>SUM(E117,#REF!,E195,E222,#REF!,E246,E265,E289)</f>
        <v>#REF!</v>
      </c>
      <c r="F448" s="133" t="e">
        <f>SUM(F117,#REF!,F195,F222,#REF!,F246,F265,F289)</f>
        <v>#REF!</v>
      </c>
      <c r="G448" s="133" t="e">
        <f>SUM(G117,#REF!,G195,G222,#REF!,G246,G265,G289)</f>
        <v>#REF!</v>
      </c>
      <c r="H448" s="291" t="e">
        <f>SUM(H117,#REF!,H195,H222,#REF!,H246,H265,H289)</f>
        <v>#REF!</v>
      </c>
    </row>
    <row r="449" spans="1:8" ht="15" hidden="1">
      <c r="A449" s="132"/>
      <c r="B449" s="132"/>
      <c r="C449" s="132"/>
      <c r="D449" s="132" t="s">
        <v>317</v>
      </c>
      <c r="E449" s="133" t="e">
        <f>SUM(#REF!,E290,E346,E353,E369,#REF!)</f>
        <v>#REF!</v>
      </c>
      <c r="F449" s="133" t="e">
        <f>SUM(#REF!,F290,F346,F353,F369,#REF!)</f>
        <v>#REF!</v>
      </c>
      <c r="G449" s="133" t="e">
        <f>SUM(#REF!,G290,G346,G353,G369,#REF!)</f>
        <v>#REF!</v>
      </c>
      <c r="H449" s="291" t="e">
        <f>SUM(#REF!,H290,H346,H353,H369,#REF!)</f>
        <v>#REF!</v>
      </c>
    </row>
    <row r="450" spans="1:8" ht="15" hidden="1">
      <c r="A450" s="132"/>
      <c r="B450" s="132"/>
      <c r="C450" s="132"/>
      <c r="D450" s="132" t="s">
        <v>319</v>
      </c>
      <c r="E450" s="133" t="e">
        <f>SUM(E11,#REF!,E18,E85,#REF!,#REF!,#REF!,#REF!,E120,#REF!,#REF!,#REF!,#REF!,#REF!,#REF!,#REF!,#REF!,#REF!,E137,#REF!,#REF!,E142,#REF!,#REF!,#REF!,E216,E260,E288,E318)</f>
        <v>#REF!</v>
      </c>
      <c r="F450" s="133" t="e">
        <f>SUM(F11,#REF!,F18,F85,#REF!,#REF!,#REF!,#REF!,F120,#REF!,#REF!,#REF!,#REF!,#REF!,#REF!,#REF!,#REF!,#REF!,F137,#REF!,#REF!,F142,#REF!,#REF!,#REF!,F216,F260,F288,F318)</f>
        <v>#REF!</v>
      </c>
      <c r="G450" s="133" t="e">
        <f>SUM(G11,#REF!,G18,G85,#REF!,#REF!,#REF!,#REF!,G120,#REF!,#REF!,#REF!,#REF!,#REF!,#REF!,#REF!,#REF!,#REF!,G137,#REF!,#REF!,G142,#REF!,#REF!,#REF!,G216,G260,G288,G318)</f>
        <v>#REF!</v>
      </c>
      <c r="H450" s="291" t="e">
        <f>SUM(H11,#REF!,H18,H85,#REF!,#REF!,#REF!,#REF!,H120,#REF!,#REF!,#REF!,#REF!,#REF!,#REF!,#REF!,#REF!,#REF!,H137,#REF!,#REF!,H142,#REF!,#REF!,#REF!,H216,H260,H288,H318)</f>
        <v>#REF!</v>
      </c>
    </row>
    <row r="451" spans="1:8" ht="15" hidden="1">
      <c r="A451" s="132"/>
      <c r="B451" s="132"/>
      <c r="C451" s="132"/>
      <c r="D451" s="132"/>
      <c r="E451" s="133"/>
      <c r="F451" s="133"/>
      <c r="G451" s="133"/>
      <c r="H451" s="291"/>
    </row>
    <row r="452" spans="1:8" ht="15" hidden="1">
      <c r="A452" s="132"/>
      <c r="B452" s="132"/>
      <c r="C452" s="132"/>
      <c r="D452" s="132"/>
      <c r="E452" s="133"/>
      <c r="F452" s="133"/>
      <c r="G452" s="133"/>
      <c r="H452" s="291"/>
    </row>
    <row r="453" spans="1:8" ht="15" hidden="1">
      <c r="A453" s="132"/>
      <c r="B453" s="132"/>
      <c r="C453" s="132"/>
      <c r="D453" s="132"/>
      <c r="E453" s="133" t="e">
        <f>SUM(E343,E346,E353,E369,#REF!)</f>
        <v>#REF!</v>
      </c>
      <c r="F453" s="133" t="e">
        <f>SUM(F343,F346,F353,F369,#REF!)</f>
        <v>#REF!</v>
      </c>
      <c r="G453" s="133" t="e">
        <f>SUM(G343,G346,G353,G369,#REF!)</f>
        <v>#REF!</v>
      </c>
      <c r="H453" s="291" t="e">
        <f>SUM(H343,H346,H353,H369,#REF!)</f>
        <v>#REF!</v>
      </c>
    </row>
    <row r="454" spans="1:8" ht="15" hidden="1">
      <c r="A454" s="132"/>
      <c r="B454" s="132"/>
      <c r="C454" s="132"/>
      <c r="D454" s="132"/>
      <c r="E454" s="133" t="e">
        <f>SUM(#REF!,#REF!,E120,#REF!,#REF!,#REF!,#REF!,#REF!,#REF!,E288)</f>
        <v>#REF!</v>
      </c>
      <c r="F454" s="133" t="e">
        <f>SUM(#REF!,#REF!,F120,#REF!,#REF!,#REF!,#REF!,#REF!,#REF!,F288)</f>
        <v>#REF!</v>
      </c>
      <c r="G454" s="133" t="e">
        <f>SUM(#REF!,#REF!,G120,#REF!,#REF!,#REF!,#REF!,#REF!,#REF!,G288)</f>
        <v>#REF!</v>
      </c>
      <c r="H454" s="291" t="e">
        <f>SUM(#REF!,#REF!,H120,#REF!,#REF!,#REF!,#REF!,#REF!,#REF!,H288)</f>
        <v>#REF!</v>
      </c>
    </row>
    <row r="455" spans="1:8" ht="15" hidden="1">
      <c r="A455" s="132"/>
      <c r="B455" s="132"/>
      <c r="C455" s="132"/>
      <c r="D455" s="132"/>
      <c r="E455" s="133"/>
      <c r="F455" s="133"/>
      <c r="G455" s="133"/>
      <c r="H455" s="291"/>
    </row>
    <row r="456" spans="1:8" ht="15" hidden="1">
      <c r="A456" s="132"/>
      <c r="B456" s="132"/>
      <c r="C456" s="132"/>
      <c r="D456" s="132"/>
      <c r="E456" s="133" t="e">
        <f>SUM(E453:E455)</f>
        <v>#REF!</v>
      </c>
      <c r="F456" s="133" t="e">
        <f>SUM(F453:F455)</f>
        <v>#REF!</v>
      </c>
      <c r="G456" s="133" t="e">
        <f>SUM(G453:G455)</f>
        <v>#REF!</v>
      </c>
      <c r="H456" s="291" t="e">
        <f>SUM(H453:H455)</f>
        <v>#REF!</v>
      </c>
    </row>
    <row r="457" spans="1:8" ht="15">
      <c r="A457" s="132"/>
      <c r="B457" s="132"/>
      <c r="C457" s="132"/>
      <c r="D457" s="132"/>
      <c r="E457" s="133"/>
      <c r="F457" s="133"/>
      <c r="G457" s="133"/>
      <c r="H457" s="291"/>
    </row>
    <row r="458" spans="1:8" ht="15">
      <c r="A458" s="132"/>
      <c r="B458" s="132"/>
      <c r="C458" s="132"/>
      <c r="D458" s="132"/>
      <c r="E458" s="133"/>
      <c r="F458" s="133"/>
      <c r="G458" s="133"/>
      <c r="H458" s="291"/>
    </row>
    <row r="459" spans="1:8" ht="15">
      <c r="A459" s="132"/>
      <c r="B459" s="132"/>
      <c r="C459" s="132"/>
      <c r="D459" s="132"/>
      <c r="E459" s="133"/>
      <c r="F459" s="133"/>
      <c r="G459" s="133"/>
      <c r="H459" s="291"/>
    </row>
    <row r="460" spans="1:8" ht="15">
      <c r="A460" s="132"/>
      <c r="B460" s="132"/>
      <c r="C460" s="132"/>
      <c r="D460" s="132"/>
      <c r="E460" s="133"/>
      <c r="F460" s="133"/>
      <c r="G460" s="133"/>
      <c r="H460" s="291"/>
    </row>
    <row r="461" spans="1:8" ht="15">
      <c r="A461" s="132"/>
      <c r="B461" s="132"/>
      <c r="C461" s="132"/>
      <c r="D461" s="132"/>
      <c r="E461" s="133"/>
      <c r="F461" s="133"/>
      <c r="G461" s="133"/>
      <c r="H461" s="291"/>
    </row>
    <row r="462" spans="1:8" ht="15">
      <c r="A462" s="132"/>
      <c r="B462" s="132"/>
      <c r="C462" s="132"/>
      <c r="D462" s="132"/>
      <c r="E462" s="133"/>
      <c r="F462" s="133"/>
      <c r="G462" s="133"/>
      <c r="H462" s="291"/>
    </row>
    <row r="463" spans="1:8" ht="15">
      <c r="A463" s="132"/>
      <c r="B463" s="132"/>
      <c r="C463" s="132"/>
      <c r="D463" s="132"/>
      <c r="E463" s="133"/>
      <c r="F463" s="133"/>
      <c r="G463" s="133"/>
      <c r="H463" s="291"/>
    </row>
    <row r="464" spans="1:8" ht="15">
      <c r="A464" s="132"/>
      <c r="B464" s="132"/>
      <c r="C464" s="132"/>
      <c r="D464" s="132"/>
      <c r="E464" s="133"/>
      <c r="F464" s="133"/>
      <c r="G464" s="133"/>
      <c r="H464" s="291"/>
    </row>
    <row r="465" spans="1:8" ht="15">
      <c r="A465" s="132"/>
      <c r="B465" s="132"/>
      <c r="C465" s="132"/>
      <c r="D465" s="132"/>
      <c r="E465" s="133"/>
      <c r="F465" s="133"/>
      <c r="G465" s="133"/>
      <c r="H465" s="291"/>
    </row>
    <row r="466" spans="1:8" ht="15">
      <c r="A466" s="132"/>
      <c r="B466" s="132"/>
      <c r="C466" s="132"/>
      <c r="D466" s="132"/>
      <c r="E466" s="133"/>
      <c r="F466" s="133"/>
      <c r="G466" s="133"/>
      <c r="H466" s="291"/>
    </row>
    <row r="467" spans="1:8" ht="15">
      <c r="A467" s="132"/>
      <c r="B467" s="132"/>
      <c r="C467" s="132"/>
      <c r="D467" s="132"/>
      <c r="E467" s="133"/>
      <c r="F467" s="133"/>
      <c r="G467" s="133"/>
      <c r="H467" s="291"/>
    </row>
    <row r="468" spans="1:8" ht="15">
      <c r="A468" s="132"/>
      <c r="B468" s="132"/>
      <c r="C468" s="132"/>
      <c r="D468" s="132"/>
      <c r="E468" s="133"/>
      <c r="F468" s="133"/>
      <c r="G468" s="133"/>
      <c r="H468" s="291"/>
    </row>
    <row r="469" spans="1:8" ht="15">
      <c r="A469" s="132"/>
      <c r="B469" s="132"/>
      <c r="C469" s="132"/>
      <c r="D469" s="132"/>
      <c r="E469" s="133"/>
      <c r="F469" s="133"/>
      <c r="G469" s="133"/>
      <c r="H469" s="291"/>
    </row>
    <row r="470" spans="1:8" ht="15">
      <c r="A470" s="132"/>
      <c r="B470" s="132"/>
      <c r="C470" s="132"/>
      <c r="D470" s="132"/>
      <c r="E470" s="133"/>
      <c r="F470" s="133"/>
      <c r="G470" s="133"/>
      <c r="H470" s="291"/>
    </row>
    <row r="471" spans="1:8" ht="15">
      <c r="A471" s="132"/>
      <c r="B471" s="132"/>
      <c r="C471" s="132"/>
      <c r="D471" s="132"/>
      <c r="E471" s="133"/>
      <c r="F471" s="133"/>
      <c r="G471" s="133"/>
      <c r="H471" s="291"/>
    </row>
    <row r="472" spans="1:8" ht="15">
      <c r="A472" s="132"/>
      <c r="B472" s="132"/>
      <c r="C472" s="132"/>
      <c r="D472" s="132"/>
      <c r="E472" s="133"/>
      <c r="F472" s="133"/>
      <c r="G472" s="133"/>
      <c r="H472" s="291"/>
    </row>
    <row r="473" spans="1:8" ht="15">
      <c r="A473" s="132"/>
      <c r="B473" s="132"/>
      <c r="C473" s="132"/>
      <c r="D473" s="132"/>
      <c r="E473" s="133"/>
      <c r="F473" s="133"/>
      <c r="G473" s="133"/>
      <c r="H473" s="291"/>
    </row>
    <row r="474" spans="1:8" ht="15">
      <c r="A474" s="132"/>
      <c r="B474" s="132"/>
      <c r="C474" s="132"/>
      <c r="D474" s="132"/>
      <c r="E474" s="133"/>
      <c r="F474" s="133"/>
      <c r="G474" s="133"/>
      <c r="H474" s="291"/>
    </row>
    <row r="475" spans="1:8" ht="15">
      <c r="A475" s="132"/>
      <c r="B475" s="132"/>
      <c r="C475" s="132"/>
      <c r="D475" s="132"/>
      <c r="E475" s="133"/>
      <c r="F475" s="133"/>
      <c r="G475" s="133"/>
      <c r="H475" s="291"/>
    </row>
    <row r="476" spans="1:8" ht="15">
      <c r="A476" s="132"/>
      <c r="B476" s="132"/>
      <c r="C476" s="132"/>
      <c r="D476" s="132"/>
      <c r="E476" s="133"/>
      <c r="F476" s="133"/>
      <c r="G476" s="133"/>
      <c r="H476" s="291"/>
    </row>
    <row r="477" spans="1:8" ht="15">
      <c r="A477" s="132"/>
      <c r="B477" s="132"/>
      <c r="C477" s="132"/>
      <c r="D477" s="132"/>
      <c r="E477" s="133"/>
      <c r="F477" s="133"/>
      <c r="G477" s="133"/>
      <c r="H477" s="291"/>
    </row>
    <row r="478" spans="1:8" ht="15">
      <c r="A478" s="132"/>
      <c r="B478" s="132"/>
      <c r="C478" s="132"/>
      <c r="D478" s="132"/>
      <c r="E478" s="133"/>
      <c r="F478" s="133"/>
      <c r="G478" s="133"/>
      <c r="H478" s="291"/>
    </row>
    <row r="479" spans="1:8" ht="15">
      <c r="A479" s="132"/>
      <c r="B479" s="132"/>
      <c r="C479" s="132"/>
      <c r="D479" s="132"/>
      <c r="E479" s="133"/>
      <c r="F479" s="133"/>
      <c r="G479" s="133"/>
      <c r="H479" s="291"/>
    </row>
    <row r="480" spans="1:8" ht="15">
      <c r="A480" s="132"/>
      <c r="B480" s="132"/>
      <c r="C480" s="132"/>
      <c r="D480" s="132"/>
      <c r="E480" s="133"/>
      <c r="F480" s="133"/>
      <c r="G480" s="133"/>
      <c r="H480" s="291"/>
    </row>
    <row r="481" spans="1:8" ht="15">
      <c r="A481" s="132"/>
      <c r="B481" s="132"/>
      <c r="C481" s="132"/>
      <c r="D481" s="132"/>
      <c r="E481" s="133"/>
      <c r="F481" s="133"/>
      <c r="G481" s="133"/>
      <c r="H481" s="291"/>
    </row>
    <row r="482" spans="1:8" ht="15">
      <c r="A482" s="132"/>
      <c r="B482" s="132"/>
      <c r="C482" s="132"/>
      <c r="D482" s="132"/>
      <c r="E482" s="133"/>
      <c r="F482" s="133"/>
      <c r="G482" s="133"/>
      <c r="H482" s="291"/>
    </row>
    <row r="483" spans="1:8" ht="15">
      <c r="A483" s="132"/>
      <c r="B483" s="132"/>
      <c r="C483" s="132"/>
      <c r="D483" s="132"/>
      <c r="E483" s="133"/>
      <c r="F483" s="133"/>
      <c r="G483" s="133"/>
      <c r="H483" s="291"/>
    </row>
    <row r="484" spans="1:8" ht="15">
      <c r="A484" s="132"/>
      <c r="B484" s="132"/>
      <c r="C484" s="132"/>
      <c r="D484" s="132"/>
      <c r="E484" s="133"/>
      <c r="F484" s="133"/>
      <c r="G484" s="133"/>
      <c r="H484" s="291"/>
    </row>
    <row r="485" spans="1:8" ht="15">
      <c r="A485" s="132"/>
      <c r="B485" s="132"/>
      <c r="C485" s="132"/>
      <c r="D485" s="132"/>
      <c r="E485" s="133"/>
      <c r="F485" s="133"/>
      <c r="G485" s="133"/>
      <c r="H485" s="291"/>
    </row>
    <row r="486" spans="1:8" ht="15">
      <c r="A486" s="132"/>
      <c r="B486" s="132"/>
      <c r="C486" s="132"/>
      <c r="D486" s="132"/>
      <c r="E486" s="133"/>
      <c r="F486" s="133"/>
      <c r="G486" s="133"/>
      <c r="H486" s="291"/>
    </row>
    <row r="487" spans="1:8" ht="15">
      <c r="A487" s="132"/>
      <c r="B487" s="132"/>
      <c r="C487" s="132"/>
      <c r="D487" s="132"/>
      <c r="E487" s="133"/>
      <c r="F487" s="133"/>
      <c r="G487" s="133"/>
      <c r="H487" s="291"/>
    </row>
    <row r="488" spans="1:8" ht="15">
      <c r="A488" s="132"/>
      <c r="B488" s="132"/>
      <c r="C488" s="132"/>
      <c r="D488" s="132"/>
      <c r="E488" s="133"/>
      <c r="F488" s="133"/>
      <c r="G488" s="133"/>
      <c r="H488" s="291"/>
    </row>
    <row r="489" spans="1:8" ht="15">
      <c r="A489" s="132"/>
      <c r="B489" s="132"/>
      <c r="C489" s="132"/>
      <c r="D489" s="132"/>
      <c r="E489" s="133"/>
      <c r="F489" s="133"/>
      <c r="G489" s="133"/>
      <c r="H489" s="291"/>
    </row>
    <row r="490" spans="1:8" ht="15">
      <c r="A490" s="132"/>
      <c r="B490" s="132"/>
      <c r="C490" s="132"/>
      <c r="D490" s="132"/>
      <c r="E490" s="133"/>
      <c r="F490" s="133"/>
      <c r="G490" s="133"/>
      <c r="H490" s="291"/>
    </row>
    <row r="491" spans="1:8" ht="15">
      <c r="A491" s="132"/>
      <c r="B491" s="132"/>
      <c r="C491" s="132"/>
      <c r="D491" s="132"/>
      <c r="E491" s="133"/>
      <c r="F491" s="133"/>
      <c r="G491" s="133"/>
      <c r="H491" s="291"/>
    </row>
    <row r="492" spans="1:8" ht="15">
      <c r="A492" s="132"/>
      <c r="B492" s="132"/>
      <c r="C492" s="132"/>
      <c r="D492" s="132"/>
      <c r="E492" s="133"/>
      <c r="F492" s="133"/>
      <c r="G492" s="133"/>
      <c r="H492" s="291"/>
    </row>
  </sheetData>
  <sheetProtection/>
  <mergeCells count="2">
    <mergeCell ref="A1:C1"/>
    <mergeCell ref="A3:E3"/>
  </mergeCells>
  <printOptions/>
  <pageMargins left="0.4330708661417323" right="0.1968503937007874" top="0.2362204724409449" bottom="0.2362204724409449" header="0.03937007874015748" footer="0.0787401574803149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339"/>
  <sheetViews>
    <sheetView zoomScale="80" zoomScaleNormal="80" zoomScaleSheetLayoutView="100" zoomScalePageLayoutView="0" workbookViewId="0" topLeftCell="A1">
      <selection activeCell="F24" sqref="F24"/>
    </sheetView>
  </sheetViews>
  <sheetFormatPr defaultColWidth="9.140625" defaultRowHeight="12.75"/>
  <cols>
    <col min="1" max="1" width="13.7109375" style="142" customWidth="1"/>
    <col min="2" max="2" width="12.7109375" style="142" customWidth="1"/>
    <col min="3" max="3" width="79.7109375" style="142" customWidth="1"/>
    <col min="4" max="4" width="15.00390625" style="142" customWidth="1"/>
    <col min="5" max="5" width="14.00390625" style="142" customWidth="1"/>
    <col min="6" max="6" width="14.421875" style="142" customWidth="1"/>
    <col min="7" max="7" width="10.28125" style="142" customWidth="1"/>
    <col min="8" max="8" width="9.140625" style="142" customWidth="1"/>
    <col min="9" max="9" width="10.140625" style="142" bestFit="1" customWidth="1"/>
    <col min="10" max="16384" width="9.140625" style="142" customWidth="1"/>
  </cols>
  <sheetData>
    <row r="1" spans="1:7" ht="21" customHeight="1">
      <c r="A1" s="44" t="s">
        <v>330</v>
      </c>
      <c r="B1" s="45"/>
      <c r="C1" s="139"/>
      <c r="D1" s="140"/>
      <c r="E1" s="141"/>
      <c r="F1" s="141"/>
      <c r="G1" s="141"/>
    </row>
    <row r="2" spans="1:5" ht="15.75" customHeight="1">
      <c r="A2" s="44"/>
      <c r="B2" s="45"/>
      <c r="C2" s="143"/>
      <c r="E2" s="144"/>
    </row>
    <row r="3" spans="1:7" s="149" customFormat="1" ht="24" customHeight="1">
      <c r="A3" s="145" t="s">
        <v>331</v>
      </c>
      <c r="B3" s="145"/>
      <c r="C3" s="145"/>
      <c r="D3" s="146"/>
      <c r="E3" s="147"/>
      <c r="F3" s="148"/>
      <c r="G3" s="148"/>
    </row>
    <row r="4" spans="4:7" s="132" customFormat="1" ht="15.75" customHeight="1" thickBot="1">
      <c r="D4" s="150"/>
      <c r="E4" s="151"/>
      <c r="F4" s="148" t="s">
        <v>4</v>
      </c>
      <c r="G4" s="150"/>
    </row>
    <row r="5" spans="1:7" s="132" customFormat="1" ht="15.75" customHeight="1">
      <c r="A5" s="296" t="s">
        <v>27</v>
      </c>
      <c r="B5" s="297" t="s">
        <v>28</v>
      </c>
      <c r="C5" s="296" t="s">
        <v>30</v>
      </c>
      <c r="D5" s="296" t="s">
        <v>31</v>
      </c>
      <c r="E5" s="296" t="s">
        <v>31</v>
      </c>
      <c r="F5" s="263" t="s">
        <v>8</v>
      </c>
      <c r="G5" s="296" t="s">
        <v>332</v>
      </c>
    </row>
    <row r="6" spans="1:7" s="132" customFormat="1" ht="15.75" customHeight="1" thickBot="1">
      <c r="A6" s="298"/>
      <c r="B6" s="299"/>
      <c r="C6" s="300"/>
      <c r="D6" s="301" t="s">
        <v>33</v>
      </c>
      <c r="E6" s="301" t="s">
        <v>34</v>
      </c>
      <c r="F6" s="267" t="s">
        <v>35</v>
      </c>
      <c r="G6" s="301" t="s">
        <v>333</v>
      </c>
    </row>
    <row r="7" spans="1:7" s="132" customFormat="1" ht="16.5" customHeight="1" thickTop="1">
      <c r="A7" s="152">
        <v>10</v>
      </c>
      <c r="B7" s="153"/>
      <c r="C7" s="154" t="s">
        <v>334</v>
      </c>
      <c r="D7" s="155"/>
      <c r="E7" s="155"/>
      <c r="F7" s="155"/>
      <c r="G7" s="155"/>
    </row>
    <row r="8" spans="1:7" s="132" customFormat="1" ht="15" customHeight="1">
      <c r="A8" s="103"/>
      <c r="B8" s="156"/>
      <c r="C8" s="103"/>
      <c r="D8" s="105"/>
      <c r="E8" s="105"/>
      <c r="F8" s="105"/>
      <c r="G8" s="105"/>
    </row>
    <row r="9" spans="1:7" s="132" customFormat="1" ht="15" customHeight="1">
      <c r="A9" s="103"/>
      <c r="B9" s="157">
        <v>2143</v>
      </c>
      <c r="C9" s="69" t="s">
        <v>335</v>
      </c>
      <c r="D9" s="105">
        <v>2860</v>
      </c>
      <c r="E9" s="105">
        <v>3086.1</v>
      </c>
      <c r="F9" s="105">
        <v>1232.8</v>
      </c>
      <c r="G9" s="305">
        <f>(F9/E9)*100</f>
        <v>39.94685849454003</v>
      </c>
    </row>
    <row r="10" spans="1:7" s="132" customFormat="1" ht="15">
      <c r="A10" s="69"/>
      <c r="B10" s="157">
        <v>3111</v>
      </c>
      <c r="C10" s="69" t="s">
        <v>336</v>
      </c>
      <c r="D10" s="158">
        <v>7600</v>
      </c>
      <c r="E10" s="158">
        <v>7735.2</v>
      </c>
      <c r="F10" s="158">
        <v>3285.1</v>
      </c>
      <c r="G10" s="305">
        <f aca="true" t="shared" si="0" ref="G10:G31">(F10/E10)*100</f>
        <v>42.46949012307374</v>
      </c>
    </row>
    <row r="11" spans="1:7" s="132" customFormat="1" ht="15">
      <c r="A11" s="69"/>
      <c r="B11" s="157">
        <v>3113</v>
      </c>
      <c r="C11" s="69" t="s">
        <v>337</v>
      </c>
      <c r="D11" s="158">
        <v>29150</v>
      </c>
      <c r="E11" s="158">
        <v>29155</v>
      </c>
      <c r="F11" s="158">
        <v>12464.2</v>
      </c>
      <c r="G11" s="305">
        <f t="shared" si="0"/>
        <v>42.7515006002401</v>
      </c>
    </row>
    <row r="12" spans="1:7" s="132" customFormat="1" ht="15" hidden="1">
      <c r="A12" s="69"/>
      <c r="B12" s="157">
        <v>3114</v>
      </c>
      <c r="C12" s="69" t="s">
        <v>338</v>
      </c>
      <c r="D12" s="158"/>
      <c r="E12" s="158"/>
      <c r="F12" s="158"/>
      <c r="G12" s="305" t="e">
        <f t="shared" si="0"/>
        <v>#DIV/0!</v>
      </c>
    </row>
    <row r="13" spans="1:7" s="132" customFormat="1" ht="15" hidden="1">
      <c r="A13" s="69"/>
      <c r="B13" s="157">
        <v>3122</v>
      </c>
      <c r="C13" s="69" t="s">
        <v>339</v>
      </c>
      <c r="D13" s="158"/>
      <c r="E13" s="158"/>
      <c r="F13" s="158"/>
      <c r="G13" s="305" t="e">
        <f t="shared" si="0"/>
        <v>#DIV/0!</v>
      </c>
    </row>
    <row r="14" spans="1:7" s="132" customFormat="1" ht="15">
      <c r="A14" s="69"/>
      <c r="B14" s="157">
        <v>3231</v>
      </c>
      <c r="C14" s="69" t="s">
        <v>340</v>
      </c>
      <c r="D14" s="158">
        <v>600</v>
      </c>
      <c r="E14" s="158">
        <v>600</v>
      </c>
      <c r="F14" s="158">
        <v>250</v>
      </c>
      <c r="G14" s="305">
        <f t="shared" si="0"/>
        <v>41.66666666666667</v>
      </c>
    </row>
    <row r="15" spans="1:7" s="132" customFormat="1" ht="15">
      <c r="A15" s="69"/>
      <c r="B15" s="157">
        <v>3313</v>
      </c>
      <c r="C15" s="69" t="s">
        <v>341</v>
      </c>
      <c r="D15" s="105">
        <v>1400</v>
      </c>
      <c r="E15" s="105">
        <v>1400</v>
      </c>
      <c r="F15" s="105">
        <v>498.8</v>
      </c>
      <c r="G15" s="305">
        <f t="shared" si="0"/>
        <v>35.62857142857143</v>
      </c>
    </row>
    <row r="16" spans="1:7" s="132" customFormat="1" ht="15" customHeight="1" hidden="1">
      <c r="A16" s="69"/>
      <c r="B16" s="157">
        <v>3314</v>
      </c>
      <c r="C16" s="69" t="s">
        <v>342</v>
      </c>
      <c r="D16" s="105"/>
      <c r="E16" s="105"/>
      <c r="F16" s="105"/>
      <c r="G16" s="305" t="e">
        <f t="shared" si="0"/>
        <v>#DIV/0!</v>
      </c>
    </row>
    <row r="17" spans="1:7" s="132" customFormat="1" ht="15">
      <c r="A17" s="69"/>
      <c r="B17" s="157">
        <v>3314</v>
      </c>
      <c r="C17" s="69" t="s">
        <v>343</v>
      </c>
      <c r="D17" s="105">
        <v>7280</v>
      </c>
      <c r="E17" s="105">
        <v>7408</v>
      </c>
      <c r="F17" s="105">
        <v>3168</v>
      </c>
      <c r="G17" s="305">
        <f t="shared" si="0"/>
        <v>42.76457883369331</v>
      </c>
    </row>
    <row r="18" spans="1:7" s="132" customFormat="1" ht="13.5" customHeight="1" hidden="1">
      <c r="A18" s="69"/>
      <c r="B18" s="157">
        <v>3315</v>
      </c>
      <c r="C18" s="69" t="s">
        <v>344</v>
      </c>
      <c r="D18" s="105"/>
      <c r="E18" s="105"/>
      <c r="F18" s="105"/>
      <c r="G18" s="305" t="e">
        <f t="shared" si="0"/>
        <v>#DIV/0!</v>
      </c>
    </row>
    <row r="19" spans="1:7" s="132" customFormat="1" ht="15">
      <c r="A19" s="69"/>
      <c r="B19" s="157">
        <v>3315</v>
      </c>
      <c r="C19" s="69" t="s">
        <v>345</v>
      </c>
      <c r="D19" s="105">
        <v>6720</v>
      </c>
      <c r="E19" s="105">
        <v>6720</v>
      </c>
      <c r="F19" s="105">
        <v>2800</v>
      </c>
      <c r="G19" s="305">
        <f t="shared" si="0"/>
        <v>41.66666666666667</v>
      </c>
    </row>
    <row r="20" spans="1:7" s="132" customFormat="1" ht="15">
      <c r="A20" s="69"/>
      <c r="B20" s="157">
        <v>3319</v>
      </c>
      <c r="C20" s="69" t="s">
        <v>346</v>
      </c>
      <c r="D20" s="105">
        <v>900</v>
      </c>
      <c r="E20" s="105">
        <v>900</v>
      </c>
      <c r="F20" s="105">
        <v>269.3</v>
      </c>
      <c r="G20" s="305">
        <f t="shared" si="0"/>
        <v>29.92222222222222</v>
      </c>
    </row>
    <row r="21" spans="1:7" s="132" customFormat="1" ht="15">
      <c r="A21" s="69"/>
      <c r="B21" s="157">
        <v>3322</v>
      </c>
      <c r="C21" s="69" t="s">
        <v>347</v>
      </c>
      <c r="D21" s="105">
        <v>50</v>
      </c>
      <c r="E21" s="105">
        <v>50</v>
      </c>
      <c r="F21" s="105">
        <v>0</v>
      </c>
      <c r="G21" s="305">
        <f t="shared" si="0"/>
        <v>0</v>
      </c>
    </row>
    <row r="22" spans="1:7" s="132" customFormat="1" ht="15">
      <c r="A22" s="69"/>
      <c r="B22" s="157">
        <v>3326</v>
      </c>
      <c r="C22" s="69" t="s">
        <v>348</v>
      </c>
      <c r="D22" s="105">
        <v>20</v>
      </c>
      <c r="E22" s="105">
        <v>20</v>
      </c>
      <c r="F22" s="105">
        <v>18.6</v>
      </c>
      <c r="G22" s="305">
        <f t="shared" si="0"/>
        <v>93</v>
      </c>
    </row>
    <row r="23" spans="1:7" s="132" customFormat="1" ht="15">
      <c r="A23" s="69"/>
      <c r="B23" s="157">
        <v>3330</v>
      </c>
      <c r="C23" s="69" t="s">
        <v>349</v>
      </c>
      <c r="D23" s="105">
        <v>150</v>
      </c>
      <c r="E23" s="105">
        <v>150</v>
      </c>
      <c r="F23" s="105">
        <v>5</v>
      </c>
      <c r="G23" s="305">
        <f t="shared" si="0"/>
        <v>3.3333333333333335</v>
      </c>
    </row>
    <row r="24" spans="1:7" s="132" customFormat="1" ht="15">
      <c r="A24" s="69"/>
      <c r="B24" s="157">
        <v>3392</v>
      </c>
      <c r="C24" s="69" t="s">
        <v>350</v>
      </c>
      <c r="D24" s="105">
        <v>800</v>
      </c>
      <c r="E24" s="105">
        <v>855</v>
      </c>
      <c r="F24" s="105">
        <v>432</v>
      </c>
      <c r="G24" s="305">
        <f t="shared" si="0"/>
        <v>50.526315789473685</v>
      </c>
    </row>
    <row r="25" spans="1:7" s="132" customFormat="1" ht="15">
      <c r="A25" s="69"/>
      <c r="B25" s="157">
        <v>3399</v>
      </c>
      <c r="C25" s="69" t="s">
        <v>351</v>
      </c>
      <c r="D25" s="105">
        <v>1750</v>
      </c>
      <c r="E25" s="105">
        <v>1686.3</v>
      </c>
      <c r="F25" s="105">
        <v>417.9</v>
      </c>
      <c r="G25" s="305">
        <f t="shared" si="0"/>
        <v>24.78206724782067</v>
      </c>
    </row>
    <row r="26" spans="1:7" s="132" customFormat="1" ht="15">
      <c r="A26" s="69"/>
      <c r="B26" s="157">
        <v>3412</v>
      </c>
      <c r="C26" s="69" t="s">
        <v>352</v>
      </c>
      <c r="D26" s="105">
        <f>24707+0</f>
        <v>24707</v>
      </c>
      <c r="E26" s="105">
        <f>24646.5+60.5</f>
        <v>24707</v>
      </c>
      <c r="F26" s="105">
        <f>10912.4+60.5</f>
        <v>10972.9</v>
      </c>
      <c r="G26" s="305">
        <f t="shared" si="0"/>
        <v>44.41210992836038</v>
      </c>
    </row>
    <row r="27" spans="1:7" s="132" customFormat="1" ht="15">
      <c r="A27" s="69"/>
      <c r="B27" s="157">
        <v>3412</v>
      </c>
      <c r="C27" s="69" t="s">
        <v>353</v>
      </c>
      <c r="D27" s="105">
        <f>27207-24707</f>
        <v>2500</v>
      </c>
      <c r="E27" s="105">
        <f>27207-24707</f>
        <v>2500</v>
      </c>
      <c r="F27" s="105">
        <f>12020.3-10972.9</f>
        <v>1047.3999999999996</v>
      </c>
      <c r="G27" s="305">
        <f t="shared" si="0"/>
        <v>41.89599999999999</v>
      </c>
    </row>
    <row r="28" spans="1:7" s="132" customFormat="1" ht="15">
      <c r="A28" s="69"/>
      <c r="B28" s="157">
        <v>3419</v>
      </c>
      <c r="C28" s="69" t="s">
        <v>354</v>
      </c>
      <c r="D28" s="158">
        <v>1600</v>
      </c>
      <c r="E28" s="158">
        <v>1600</v>
      </c>
      <c r="F28" s="158">
        <v>54</v>
      </c>
      <c r="G28" s="305">
        <f t="shared" si="0"/>
        <v>3.375</v>
      </c>
    </row>
    <row r="29" spans="1:7" s="132" customFormat="1" ht="15">
      <c r="A29" s="69"/>
      <c r="B29" s="157">
        <v>3421</v>
      </c>
      <c r="C29" s="69" t="s">
        <v>355</v>
      </c>
      <c r="D29" s="158">
        <v>5300</v>
      </c>
      <c r="E29" s="158">
        <v>5300</v>
      </c>
      <c r="F29" s="158">
        <v>897.7</v>
      </c>
      <c r="G29" s="305">
        <f t="shared" si="0"/>
        <v>16.937735849056605</v>
      </c>
    </row>
    <row r="30" spans="1:7" s="132" customFormat="1" ht="15">
      <c r="A30" s="69"/>
      <c r="B30" s="157">
        <v>3429</v>
      </c>
      <c r="C30" s="69" t="s">
        <v>356</v>
      </c>
      <c r="D30" s="158">
        <v>1500</v>
      </c>
      <c r="E30" s="158">
        <v>1600</v>
      </c>
      <c r="F30" s="158">
        <v>1510.9</v>
      </c>
      <c r="G30" s="305">
        <f t="shared" si="0"/>
        <v>94.43125</v>
      </c>
    </row>
    <row r="31" spans="1:7" s="132" customFormat="1" ht="15">
      <c r="A31" s="69"/>
      <c r="B31" s="157">
        <v>6223</v>
      </c>
      <c r="C31" s="69" t="s">
        <v>357</v>
      </c>
      <c r="D31" s="105">
        <v>150</v>
      </c>
      <c r="E31" s="105">
        <v>150</v>
      </c>
      <c r="F31" s="105">
        <v>0</v>
      </c>
      <c r="G31" s="305">
        <f t="shared" si="0"/>
        <v>0</v>
      </c>
    </row>
    <row r="32" spans="1:7" s="132" customFormat="1" ht="15" hidden="1">
      <c r="A32" s="69"/>
      <c r="B32" s="157">
        <v>6402</v>
      </c>
      <c r="C32" s="69" t="s">
        <v>358</v>
      </c>
      <c r="D32" s="105"/>
      <c r="E32" s="105"/>
      <c r="F32" s="105"/>
      <c r="G32" s="305" t="e">
        <f>(#REF!/E32)*100</f>
        <v>#REF!</v>
      </c>
    </row>
    <row r="33" spans="1:7" s="132" customFormat="1" ht="15" hidden="1">
      <c r="A33" s="69"/>
      <c r="B33" s="157">
        <v>6409</v>
      </c>
      <c r="C33" s="69" t="s">
        <v>359</v>
      </c>
      <c r="D33" s="105"/>
      <c r="E33" s="105"/>
      <c r="F33" s="105"/>
      <c r="G33" s="305" t="e">
        <f>(#REF!/E33)*100</f>
        <v>#REF!</v>
      </c>
    </row>
    <row r="34" spans="1:7" s="132" customFormat="1" ht="14.25" customHeight="1" thickBot="1">
      <c r="A34" s="159"/>
      <c r="B34" s="160"/>
      <c r="C34" s="161"/>
      <c r="D34" s="162"/>
      <c r="E34" s="162"/>
      <c r="F34" s="162"/>
      <c r="G34" s="306"/>
    </row>
    <row r="35" spans="1:7" s="132" customFormat="1" ht="18.75" customHeight="1" thickBot="1" thickTop="1">
      <c r="A35" s="163"/>
      <c r="B35" s="164"/>
      <c r="C35" s="165" t="s">
        <v>360</v>
      </c>
      <c r="D35" s="166">
        <f>SUM(D9:D34)</f>
        <v>95037</v>
      </c>
      <c r="E35" s="166">
        <f>SUM(E9:E34)</f>
        <v>95622.6</v>
      </c>
      <c r="F35" s="166">
        <f>SUM(F9:F34)</f>
        <v>39324.6</v>
      </c>
      <c r="G35" s="307">
        <f>(F35/E35)*100</f>
        <v>41.124796857646615</v>
      </c>
    </row>
    <row r="36" spans="1:7" s="132" customFormat="1" ht="15.75" customHeight="1">
      <c r="A36" s="131"/>
      <c r="B36" s="134"/>
      <c r="C36" s="167"/>
      <c r="D36" s="168"/>
      <c r="E36" s="168"/>
      <c r="F36" s="168"/>
      <c r="G36" s="308"/>
    </row>
    <row r="37" spans="1:7" s="132" customFormat="1" ht="18.75" customHeight="1" hidden="1">
      <c r="A37" s="131"/>
      <c r="B37" s="134"/>
      <c r="C37" s="167"/>
      <c r="D37" s="168"/>
      <c r="E37" s="168"/>
      <c r="F37" s="168"/>
      <c r="G37" s="308"/>
    </row>
    <row r="38" spans="1:7" s="132" customFormat="1" ht="18.75" customHeight="1" hidden="1">
      <c r="A38" s="131"/>
      <c r="B38" s="134"/>
      <c r="C38" s="167"/>
      <c r="D38" s="168"/>
      <c r="E38" s="168"/>
      <c r="F38" s="168"/>
      <c r="G38" s="308"/>
    </row>
    <row r="39" spans="1:7" s="132" customFormat="1" ht="15.75" customHeight="1">
      <c r="A39" s="131"/>
      <c r="B39" s="134"/>
      <c r="C39" s="167"/>
      <c r="D39" s="168"/>
      <c r="E39" s="168"/>
      <c r="F39" s="168"/>
      <c r="G39" s="308"/>
    </row>
    <row r="40" spans="1:7" s="132" customFormat="1" ht="15.75" customHeight="1">
      <c r="A40" s="131"/>
      <c r="B40" s="134"/>
      <c r="C40" s="167"/>
      <c r="D40" s="169"/>
      <c r="E40" s="169"/>
      <c r="F40" s="169"/>
      <c r="G40" s="308"/>
    </row>
    <row r="41" spans="1:7" s="132" customFormat="1" ht="12.75" customHeight="1" hidden="1">
      <c r="A41" s="131"/>
      <c r="B41" s="134"/>
      <c r="C41" s="167"/>
      <c r="D41" s="169"/>
      <c r="E41" s="169"/>
      <c r="F41" s="169"/>
      <c r="G41" s="308"/>
    </row>
    <row r="42" spans="1:7" s="132" customFormat="1" ht="12.75" customHeight="1" hidden="1">
      <c r="A42" s="131"/>
      <c r="B42" s="134"/>
      <c r="C42" s="167"/>
      <c r="D42" s="169"/>
      <c r="E42" s="169"/>
      <c r="F42" s="169"/>
      <c r="G42" s="308"/>
    </row>
    <row r="43" spans="2:7" s="132" customFormat="1" ht="15.75" customHeight="1" thickBot="1">
      <c r="B43" s="170"/>
      <c r="G43" s="291"/>
    </row>
    <row r="44" spans="1:7" s="132" customFormat="1" ht="15.75">
      <c r="A44" s="296" t="s">
        <v>27</v>
      </c>
      <c r="B44" s="297" t="s">
        <v>28</v>
      </c>
      <c r="C44" s="296" t="s">
        <v>30</v>
      </c>
      <c r="D44" s="296" t="s">
        <v>31</v>
      </c>
      <c r="E44" s="296" t="s">
        <v>31</v>
      </c>
      <c r="F44" s="263" t="s">
        <v>8</v>
      </c>
      <c r="G44" s="309" t="s">
        <v>332</v>
      </c>
    </row>
    <row r="45" spans="1:7" s="132" customFormat="1" ht="15.75" customHeight="1" thickBot="1">
      <c r="A45" s="298"/>
      <c r="B45" s="299"/>
      <c r="C45" s="300"/>
      <c r="D45" s="301" t="s">
        <v>33</v>
      </c>
      <c r="E45" s="301" t="s">
        <v>34</v>
      </c>
      <c r="F45" s="267" t="s">
        <v>35</v>
      </c>
      <c r="G45" s="310" t="s">
        <v>333</v>
      </c>
    </row>
    <row r="46" spans="1:7" s="132" customFormat="1" ht="16.5" customHeight="1" thickTop="1">
      <c r="A46" s="152">
        <v>20</v>
      </c>
      <c r="B46" s="153"/>
      <c r="C46" s="51" t="s">
        <v>361</v>
      </c>
      <c r="D46" s="90"/>
      <c r="E46" s="90"/>
      <c r="F46" s="90"/>
      <c r="G46" s="311"/>
    </row>
    <row r="47" spans="1:7" s="132" customFormat="1" ht="16.5" customHeight="1">
      <c r="A47" s="152"/>
      <c r="B47" s="153"/>
      <c r="C47" s="51"/>
      <c r="D47" s="90"/>
      <c r="E47" s="90"/>
      <c r="F47" s="90"/>
      <c r="G47" s="311"/>
    </row>
    <row r="48" spans="1:7" s="132" customFormat="1" ht="15" customHeight="1">
      <c r="A48" s="103"/>
      <c r="B48" s="156"/>
      <c r="C48" s="51" t="s">
        <v>362</v>
      </c>
      <c r="D48" s="105"/>
      <c r="E48" s="105"/>
      <c r="F48" s="105"/>
      <c r="G48" s="305"/>
    </row>
    <row r="49" spans="1:7" s="132" customFormat="1" ht="15" hidden="1">
      <c r="A49" s="69"/>
      <c r="B49" s="157">
        <v>2143</v>
      </c>
      <c r="C49" s="106" t="s">
        <v>363</v>
      </c>
      <c r="D49" s="54">
        <v>0</v>
      </c>
      <c r="E49" s="54">
        <v>0</v>
      </c>
      <c r="F49" s="54"/>
      <c r="G49" s="305" t="e">
        <f>(#REF!/E49)*100</f>
        <v>#REF!</v>
      </c>
    </row>
    <row r="50" spans="1:7" s="132" customFormat="1" ht="15">
      <c r="A50" s="69"/>
      <c r="B50" s="157">
        <v>2212</v>
      </c>
      <c r="C50" s="106" t="s">
        <v>364</v>
      </c>
      <c r="D50" s="54">
        <v>13455</v>
      </c>
      <c r="E50" s="54">
        <v>13455</v>
      </c>
      <c r="F50" s="54">
        <v>3493.3</v>
      </c>
      <c r="G50" s="305">
        <f aca="true" t="shared" si="1" ref="G50:G90">(F50/E50)*100</f>
        <v>25.962839093273875</v>
      </c>
    </row>
    <row r="51" spans="1:7" s="132" customFormat="1" ht="15" customHeight="1">
      <c r="A51" s="69"/>
      <c r="B51" s="157">
        <v>2219</v>
      </c>
      <c r="C51" s="106" t="s">
        <v>365</v>
      </c>
      <c r="D51" s="54">
        <v>26323</v>
      </c>
      <c r="E51" s="54">
        <v>44113.2</v>
      </c>
      <c r="F51" s="54">
        <v>13426.2</v>
      </c>
      <c r="G51" s="305">
        <f t="shared" si="1"/>
        <v>30.435787927423085</v>
      </c>
    </row>
    <row r="52" spans="1:7" s="132" customFormat="1" ht="15">
      <c r="A52" s="69"/>
      <c r="B52" s="157">
        <v>2221</v>
      </c>
      <c r="C52" s="106" t="s">
        <v>366</v>
      </c>
      <c r="D52" s="54">
        <v>100</v>
      </c>
      <c r="E52" s="54">
        <v>102.9</v>
      </c>
      <c r="F52" s="54">
        <v>2.8</v>
      </c>
      <c r="G52" s="305">
        <f t="shared" si="1"/>
        <v>2.721088435374149</v>
      </c>
    </row>
    <row r="53" spans="1:7" s="132" customFormat="1" ht="15">
      <c r="A53" s="69"/>
      <c r="B53" s="157">
        <v>2229</v>
      </c>
      <c r="C53" s="106" t="s">
        <v>367</v>
      </c>
      <c r="D53" s="54">
        <v>400</v>
      </c>
      <c r="E53" s="54">
        <v>400</v>
      </c>
      <c r="F53" s="54">
        <v>0</v>
      </c>
      <c r="G53" s="305">
        <f t="shared" si="1"/>
        <v>0</v>
      </c>
    </row>
    <row r="54" spans="1:7" s="132" customFormat="1" ht="15" hidden="1">
      <c r="A54" s="69"/>
      <c r="B54" s="157">
        <v>2241</v>
      </c>
      <c r="C54" s="106" t="s">
        <v>368</v>
      </c>
      <c r="D54" s="54"/>
      <c r="E54" s="54"/>
      <c r="F54" s="54"/>
      <c r="G54" s="305" t="e">
        <f t="shared" si="1"/>
        <v>#DIV/0!</v>
      </c>
    </row>
    <row r="55" spans="1:7" s="137" customFormat="1" ht="15.75" hidden="1">
      <c r="A55" s="69"/>
      <c r="B55" s="157">
        <v>2249</v>
      </c>
      <c r="C55" s="106" t="s">
        <v>369</v>
      </c>
      <c r="D55" s="105">
        <f>727-727</f>
        <v>0</v>
      </c>
      <c r="E55" s="105">
        <v>0</v>
      </c>
      <c r="F55" s="105"/>
      <c r="G55" s="305" t="e">
        <f t="shared" si="1"/>
        <v>#DIV/0!</v>
      </c>
    </row>
    <row r="56" spans="1:7" s="132" customFormat="1" ht="15" hidden="1">
      <c r="A56" s="69"/>
      <c r="B56" s="157">
        <v>2310</v>
      </c>
      <c r="C56" s="106" t="s">
        <v>370</v>
      </c>
      <c r="D56" s="54"/>
      <c r="E56" s="54"/>
      <c r="F56" s="54"/>
      <c r="G56" s="305" t="e">
        <f t="shared" si="1"/>
        <v>#DIV/0!</v>
      </c>
    </row>
    <row r="57" spans="1:7" s="132" customFormat="1" ht="15">
      <c r="A57" s="69"/>
      <c r="B57" s="157">
        <v>2321</v>
      </c>
      <c r="C57" s="106" t="s">
        <v>371</v>
      </c>
      <c r="D57" s="54">
        <v>50</v>
      </c>
      <c r="E57" s="54">
        <v>299</v>
      </c>
      <c r="F57" s="54">
        <v>298.9</v>
      </c>
      <c r="G57" s="305">
        <f t="shared" si="1"/>
        <v>99.96655518394648</v>
      </c>
    </row>
    <row r="58" spans="1:7" s="137" customFormat="1" ht="15.75">
      <c r="A58" s="69"/>
      <c r="B58" s="157">
        <v>2331</v>
      </c>
      <c r="C58" s="106" t="s">
        <v>372</v>
      </c>
      <c r="D58" s="105">
        <v>1</v>
      </c>
      <c r="E58" s="105">
        <v>1</v>
      </c>
      <c r="F58" s="105">
        <v>0</v>
      </c>
      <c r="G58" s="305">
        <f t="shared" si="1"/>
        <v>0</v>
      </c>
    </row>
    <row r="59" spans="1:7" s="132" customFormat="1" ht="15">
      <c r="A59" s="69"/>
      <c r="B59" s="157">
        <v>3111</v>
      </c>
      <c r="C59" s="171" t="s">
        <v>373</v>
      </c>
      <c r="D59" s="54">
        <v>1594</v>
      </c>
      <c r="E59" s="54">
        <v>1863.2</v>
      </c>
      <c r="F59" s="54">
        <v>1836.3</v>
      </c>
      <c r="G59" s="305">
        <f t="shared" si="1"/>
        <v>98.55624731644482</v>
      </c>
    </row>
    <row r="60" spans="1:7" s="132" customFormat="1" ht="15">
      <c r="A60" s="69"/>
      <c r="B60" s="157">
        <v>3113</v>
      </c>
      <c r="C60" s="171" t="s">
        <v>374</v>
      </c>
      <c r="D60" s="54">
        <v>3900</v>
      </c>
      <c r="E60" s="54">
        <v>3954.3</v>
      </c>
      <c r="F60" s="54">
        <v>54.2</v>
      </c>
      <c r="G60" s="305">
        <f t="shared" si="1"/>
        <v>1.3706597880788003</v>
      </c>
    </row>
    <row r="61" spans="1:7" s="137" customFormat="1" ht="15.75">
      <c r="A61" s="69"/>
      <c r="B61" s="157">
        <v>3231</v>
      </c>
      <c r="C61" s="106" t="s">
        <v>375</v>
      </c>
      <c r="D61" s="105">
        <v>950</v>
      </c>
      <c r="E61" s="105">
        <v>950</v>
      </c>
      <c r="F61" s="105">
        <v>0</v>
      </c>
      <c r="G61" s="305">
        <f t="shared" si="1"/>
        <v>0</v>
      </c>
    </row>
    <row r="62" spans="1:7" s="137" customFormat="1" ht="15.75" hidden="1">
      <c r="A62" s="69"/>
      <c r="B62" s="157">
        <v>3313</v>
      </c>
      <c r="C62" s="106" t="s">
        <v>376</v>
      </c>
      <c r="D62" s="105">
        <v>0</v>
      </c>
      <c r="E62" s="105">
        <v>0</v>
      </c>
      <c r="F62" s="105"/>
      <c r="G62" s="305" t="e">
        <f t="shared" si="1"/>
        <v>#DIV/0!</v>
      </c>
    </row>
    <row r="63" spans="1:7" s="132" customFormat="1" ht="15">
      <c r="A63" s="69"/>
      <c r="B63" s="157">
        <v>3322</v>
      </c>
      <c r="C63" s="171" t="s">
        <v>377</v>
      </c>
      <c r="D63" s="54">
        <v>0</v>
      </c>
      <c r="E63" s="54">
        <v>10</v>
      </c>
      <c r="F63" s="54">
        <v>0</v>
      </c>
      <c r="G63" s="305">
        <f t="shared" si="1"/>
        <v>0</v>
      </c>
    </row>
    <row r="64" spans="1:7" s="132" customFormat="1" ht="15" hidden="1">
      <c r="A64" s="69"/>
      <c r="B64" s="157">
        <v>3326</v>
      </c>
      <c r="C64" s="171" t="s">
        <v>378</v>
      </c>
      <c r="D64" s="54">
        <v>0</v>
      </c>
      <c r="E64" s="54">
        <v>0</v>
      </c>
      <c r="F64" s="54"/>
      <c r="G64" s="305" t="e">
        <f t="shared" si="1"/>
        <v>#DIV/0!</v>
      </c>
    </row>
    <row r="65" spans="1:7" s="137" customFormat="1" ht="15.75" hidden="1">
      <c r="A65" s="69"/>
      <c r="B65" s="157">
        <v>3399</v>
      </c>
      <c r="C65" s="106" t="s">
        <v>379</v>
      </c>
      <c r="D65" s="105">
        <v>0</v>
      </c>
      <c r="E65" s="105">
        <v>0</v>
      </c>
      <c r="F65" s="105"/>
      <c r="G65" s="305" t="e">
        <f t="shared" si="1"/>
        <v>#DIV/0!</v>
      </c>
    </row>
    <row r="66" spans="1:7" s="132" customFormat="1" ht="15">
      <c r="A66" s="69"/>
      <c r="B66" s="157">
        <v>3412</v>
      </c>
      <c r="C66" s="171" t="s">
        <v>380</v>
      </c>
      <c r="D66" s="54">
        <v>0</v>
      </c>
      <c r="E66" s="54">
        <v>77</v>
      </c>
      <c r="F66" s="54">
        <v>31.9</v>
      </c>
      <c r="G66" s="305">
        <f t="shared" si="1"/>
        <v>41.42857142857142</v>
      </c>
    </row>
    <row r="67" spans="1:7" s="132" customFormat="1" ht="15">
      <c r="A67" s="69"/>
      <c r="B67" s="157">
        <v>3421</v>
      </c>
      <c r="C67" s="171" t="s">
        <v>381</v>
      </c>
      <c r="D67" s="54">
        <v>125</v>
      </c>
      <c r="E67" s="54">
        <v>634</v>
      </c>
      <c r="F67" s="54">
        <v>503.9</v>
      </c>
      <c r="G67" s="305">
        <f t="shared" si="1"/>
        <v>79.4794952681388</v>
      </c>
    </row>
    <row r="68" spans="1:7" s="132" customFormat="1" ht="15" hidden="1">
      <c r="A68" s="69"/>
      <c r="B68" s="157">
        <v>3612</v>
      </c>
      <c r="C68" s="171" t="s">
        <v>382</v>
      </c>
      <c r="D68" s="54"/>
      <c r="E68" s="54"/>
      <c r="F68" s="54"/>
      <c r="G68" s="305" t="e">
        <f t="shared" si="1"/>
        <v>#DIV/0!</v>
      </c>
    </row>
    <row r="69" spans="1:7" s="132" customFormat="1" ht="15" hidden="1">
      <c r="A69" s="69"/>
      <c r="B69" s="157">
        <v>3613</v>
      </c>
      <c r="C69" s="171" t="s">
        <v>383</v>
      </c>
      <c r="D69" s="54">
        <v>0</v>
      </c>
      <c r="E69" s="54">
        <v>0</v>
      </c>
      <c r="F69" s="54"/>
      <c r="G69" s="305" t="e">
        <f t="shared" si="1"/>
        <v>#DIV/0!</v>
      </c>
    </row>
    <row r="70" spans="1:7" s="132" customFormat="1" ht="15">
      <c r="A70" s="69"/>
      <c r="B70" s="157">
        <v>3631</v>
      </c>
      <c r="C70" s="171" t="s">
        <v>384</v>
      </c>
      <c r="D70" s="54">
        <v>10100</v>
      </c>
      <c r="E70" s="54">
        <v>10260</v>
      </c>
      <c r="F70" s="54">
        <v>3202.3</v>
      </c>
      <c r="G70" s="305">
        <f t="shared" si="1"/>
        <v>31.211500974658872</v>
      </c>
    </row>
    <row r="71" spans="1:7" s="137" customFormat="1" ht="15.75">
      <c r="A71" s="69"/>
      <c r="B71" s="157">
        <v>3632</v>
      </c>
      <c r="C71" s="106" t="s">
        <v>385</v>
      </c>
      <c r="D71" s="105">
        <v>0</v>
      </c>
      <c r="E71" s="105">
        <v>24</v>
      </c>
      <c r="F71" s="105">
        <v>0</v>
      </c>
      <c r="G71" s="305">
        <f t="shared" si="1"/>
        <v>0</v>
      </c>
    </row>
    <row r="72" spans="1:7" s="132" customFormat="1" ht="15">
      <c r="A72" s="69"/>
      <c r="B72" s="157">
        <v>3635</v>
      </c>
      <c r="C72" s="171" t="s">
        <v>386</v>
      </c>
      <c r="D72" s="54">
        <v>2717</v>
      </c>
      <c r="E72" s="54">
        <v>2615.9</v>
      </c>
      <c r="F72" s="54">
        <v>6.1</v>
      </c>
      <c r="G72" s="305">
        <f t="shared" si="1"/>
        <v>0.23318934210023318</v>
      </c>
    </row>
    <row r="73" spans="1:7" s="137" customFormat="1" ht="15.75" hidden="1">
      <c r="A73" s="69"/>
      <c r="B73" s="157">
        <v>3639</v>
      </c>
      <c r="C73" s="106" t="s">
        <v>387</v>
      </c>
      <c r="D73" s="105"/>
      <c r="E73" s="105"/>
      <c r="F73" s="105"/>
      <c r="G73" s="305" t="e">
        <f t="shared" si="1"/>
        <v>#DIV/0!</v>
      </c>
    </row>
    <row r="74" spans="1:7" s="132" customFormat="1" ht="15">
      <c r="A74" s="69"/>
      <c r="B74" s="157">
        <v>3699</v>
      </c>
      <c r="C74" s="171" t="s">
        <v>388</v>
      </c>
      <c r="D74" s="52">
        <v>188</v>
      </c>
      <c r="E74" s="52">
        <v>195.9</v>
      </c>
      <c r="F74" s="52">
        <v>83</v>
      </c>
      <c r="G74" s="305">
        <f t="shared" si="1"/>
        <v>42.36855538540071</v>
      </c>
    </row>
    <row r="75" spans="1:7" s="132" customFormat="1" ht="15">
      <c r="A75" s="69"/>
      <c r="B75" s="157">
        <v>3722</v>
      </c>
      <c r="C75" s="171" t="s">
        <v>389</v>
      </c>
      <c r="D75" s="54">
        <v>20470</v>
      </c>
      <c r="E75" s="54">
        <v>20500</v>
      </c>
      <c r="F75" s="54">
        <v>8574.2</v>
      </c>
      <c r="G75" s="305">
        <f t="shared" si="1"/>
        <v>41.82536585365854</v>
      </c>
    </row>
    <row r="76" spans="1:7" s="137" customFormat="1" ht="15.75" hidden="1">
      <c r="A76" s="69"/>
      <c r="B76" s="157">
        <v>3726</v>
      </c>
      <c r="C76" s="106" t="s">
        <v>390</v>
      </c>
      <c r="D76" s="105"/>
      <c r="E76" s="105"/>
      <c r="F76" s="105"/>
      <c r="G76" s="305" t="e">
        <f t="shared" si="1"/>
        <v>#DIV/0!</v>
      </c>
    </row>
    <row r="77" spans="1:7" s="137" customFormat="1" ht="15.75">
      <c r="A77" s="69"/>
      <c r="B77" s="157">
        <v>3733</v>
      </c>
      <c r="C77" s="106" t="s">
        <v>391</v>
      </c>
      <c r="D77" s="105">
        <v>40</v>
      </c>
      <c r="E77" s="105">
        <v>40</v>
      </c>
      <c r="F77" s="105">
        <v>30.8</v>
      </c>
      <c r="G77" s="305">
        <f t="shared" si="1"/>
        <v>77</v>
      </c>
    </row>
    <row r="78" spans="1:7" s="137" customFormat="1" ht="15.75">
      <c r="A78" s="69"/>
      <c r="B78" s="157">
        <v>3744</v>
      </c>
      <c r="C78" s="106" t="s">
        <v>392</v>
      </c>
      <c r="D78" s="105">
        <v>390</v>
      </c>
      <c r="E78" s="105">
        <v>390</v>
      </c>
      <c r="F78" s="52">
        <v>0</v>
      </c>
      <c r="G78" s="305">
        <f t="shared" si="1"/>
        <v>0</v>
      </c>
    </row>
    <row r="79" spans="1:7" s="137" customFormat="1" ht="15.75">
      <c r="A79" s="69"/>
      <c r="B79" s="157">
        <v>3745</v>
      </c>
      <c r="C79" s="106" t="s">
        <v>393</v>
      </c>
      <c r="D79" s="105">
        <v>20106</v>
      </c>
      <c r="E79" s="105">
        <v>20846</v>
      </c>
      <c r="F79" s="105">
        <v>7612.7</v>
      </c>
      <c r="G79" s="305">
        <f t="shared" si="1"/>
        <v>36.518756595989636</v>
      </c>
    </row>
    <row r="80" spans="1:7" s="137" customFormat="1" ht="15.75">
      <c r="A80" s="69"/>
      <c r="B80" s="157">
        <v>4349</v>
      </c>
      <c r="C80" s="106" t="s">
        <v>394</v>
      </c>
      <c r="D80" s="52">
        <v>0</v>
      </c>
      <c r="E80" s="52">
        <v>1085.8</v>
      </c>
      <c r="F80" s="52">
        <v>1065.8</v>
      </c>
      <c r="G80" s="305">
        <f t="shared" si="1"/>
        <v>98.15804015472463</v>
      </c>
    </row>
    <row r="81" spans="1:7" s="137" customFormat="1" ht="15.75" hidden="1">
      <c r="A81" s="72"/>
      <c r="B81" s="157">
        <v>4357</v>
      </c>
      <c r="C81" s="171" t="s">
        <v>395</v>
      </c>
      <c r="D81" s="52">
        <f>500-500</f>
        <v>0</v>
      </c>
      <c r="E81" s="52">
        <v>0</v>
      </c>
      <c r="F81" s="52"/>
      <c r="G81" s="305" t="e">
        <f t="shared" si="1"/>
        <v>#DIV/0!</v>
      </c>
    </row>
    <row r="82" spans="1:7" s="137" customFormat="1" ht="15.75" hidden="1">
      <c r="A82" s="72"/>
      <c r="B82" s="157">
        <v>4374</v>
      </c>
      <c r="C82" s="171" t="s">
        <v>396</v>
      </c>
      <c r="D82" s="52">
        <v>0</v>
      </c>
      <c r="E82" s="52">
        <v>0</v>
      </c>
      <c r="F82" s="52"/>
      <c r="G82" s="305" t="e">
        <f t="shared" si="1"/>
        <v>#DIV/0!</v>
      </c>
    </row>
    <row r="83" spans="1:7" s="132" customFormat="1" ht="15">
      <c r="A83" s="72"/>
      <c r="B83" s="157">
        <v>5311</v>
      </c>
      <c r="C83" s="171" t="s">
        <v>397</v>
      </c>
      <c r="D83" s="52">
        <v>3571</v>
      </c>
      <c r="E83" s="52">
        <v>3571</v>
      </c>
      <c r="F83" s="52">
        <v>3901.1</v>
      </c>
      <c r="G83" s="305">
        <f t="shared" si="1"/>
        <v>109.2439092691123</v>
      </c>
    </row>
    <row r="84" spans="1:7" s="132" customFormat="1" ht="15" hidden="1">
      <c r="A84" s="72"/>
      <c r="B84" s="157">
        <v>6223</v>
      </c>
      <c r="C84" s="171" t="s">
        <v>398</v>
      </c>
      <c r="D84" s="52"/>
      <c r="E84" s="52"/>
      <c r="F84" s="52"/>
      <c r="G84" s="305" t="e">
        <f t="shared" si="1"/>
        <v>#DIV/0!</v>
      </c>
    </row>
    <row r="85" spans="1:7" s="132" customFormat="1" ht="15">
      <c r="A85" s="72"/>
      <c r="B85" s="157">
        <v>6171</v>
      </c>
      <c r="C85" s="171" t="s">
        <v>399</v>
      </c>
      <c r="D85" s="52">
        <v>2200</v>
      </c>
      <c r="E85" s="52">
        <v>3296</v>
      </c>
      <c r="F85" s="52">
        <v>1845.1</v>
      </c>
      <c r="G85" s="305">
        <f t="shared" si="1"/>
        <v>55.97997572815534</v>
      </c>
    </row>
    <row r="86" spans="1:7" s="132" customFormat="1" ht="15">
      <c r="A86" s="72"/>
      <c r="B86" s="157">
        <v>6399</v>
      </c>
      <c r="C86" s="171" t="s">
        <v>400</v>
      </c>
      <c r="D86" s="52">
        <v>0</v>
      </c>
      <c r="E86" s="52">
        <v>30</v>
      </c>
      <c r="F86" s="52">
        <v>30</v>
      </c>
      <c r="G86" s="305">
        <f t="shared" si="1"/>
        <v>100</v>
      </c>
    </row>
    <row r="87" spans="1:7" s="132" customFormat="1" ht="15">
      <c r="A87" s="72"/>
      <c r="B87" s="157">
        <v>6402</v>
      </c>
      <c r="C87" s="171" t="s">
        <v>401</v>
      </c>
      <c r="D87" s="52">
        <v>0</v>
      </c>
      <c r="E87" s="52">
        <v>5.6</v>
      </c>
      <c r="F87" s="52">
        <v>5.6</v>
      </c>
      <c r="G87" s="305">
        <f t="shared" si="1"/>
        <v>100</v>
      </c>
    </row>
    <row r="88" spans="1:7" s="132" customFormat="1" ht="15">
      <c r="A88" s="72">
        <v>6409</v>
      </c>
      <c r="B88" s="157">
        <v>6409</v>
      </c>
      <c r="C88" s="171" t="s">
        <v>402</v>
      </c>
      <c r="D88" s="52">
        <v>2400</v>
      </c>
      <c r="E88" s="52">
        <v>2267.4</v>
      </c>
      <c r="F88" s="52">
        <v>0</v>
      </c>
      <c r="G88" s="305">
        <f t="shared" si="1"/>
        <v>0</v>
      </c>
    </row>
    <row r="89" spans="1:7" s="137" customFormat="1" ht="15.75">
      <c r="A89" s="69"/>
      <c r="B89" s="157"/>
      <c r="C89" s="106"/>
      <c r="D89" s="105"/>
      <c r="E89" s="105"/>
      <c r="F89" s="105"/>
      <c r="G89" s="305"/>
    </row>
    <row r="90" spans="1:7" s="137" customFormat="1" ht="15.75">
      <c r="A90" s="154"/>
      <c r="B90" s="156"/>
      <c r="C90" s="172" t="s">
        <v>403</v>
      </c>
      <c r="D90" s="173">
        <f>SUM(D49:D89)</f>
        <v>109080</v>
      </c>
      <c r="E90" s="173">
        <f>SUM(E49:E89)</f>
        <v>130987.2</v>
      </c>
      <c r="F90" s="173">
        <f>SUM(F49:F89)</f>
        <v>46004.2</v>
      </c>
      <c r="G90" s="305">
        <f t="shared" si="1"/>
        <v>35.12114160772961</v>
      </c>
    </row>
    <row r="91" spans="1:7" s="137" customFormat="1" ht="15.75">
      <c r="A91" s="154"/>
      <c r="B91" s="156"/>
      <c r="C91" s="172"/>
      <c r="D91" s="173"/>
      <c r="E91" s="173"/>
      <c r="F91" s="173"/>
      <c r="G91" s="305"/>
    </row>
    <row r="92" spans="1:7" s="137" customFormat="1" ht="14.25" customHeight="1">
      <c r="A92" s="69"/>
      <c r="B92" s="157"/>
      <c r="C92" s="174" t="s">
        <v>404</v>
      </c>
      <c r="D92" s="175"/>
      <c r="E92" s="175"/>
      <c r="F92" s="175"/>
      <c r="G92" s="305"/>
    </row>
    <row r="93" spans="1:7" s="137" customFormat="1" ht="15.75">
      <c r="A93" s="69">
        <v>1068000000</v>
      </c>
      <c r="B93" s="157">
        <v>2212</v>
      </c>
      <c r="C93" s="106" t="s">
        <v>405</v>
      </c>
      <c r="D93" s="105">
        <v>650</v>
      </c>
      <c r="E93" s="105">
        <v>650</v>
      </c>
      <c r="F93" s="105">
        <v>0</v>
      </c>
      <c r="G93" s="305">
        <f aca="true" t="shared" si="2" ref="G93:G121">(F93/E93)*100</f>
        <v>0</v>
      </c>
    </row>
    <row r="94" spans="1:7" s="137" customFormat="1" ht="15.75">
      <c r="A94" s="69">
        <v>1100000000</v>
      </c>
      <c r="B94" s="157">
        <v>2212</v>
      </c>
      <c r="C94" s="106" t="s">
        <v>406</v>
      </c>
      <c r="D94" s="105">
        <v>3900</v>
      </c>
      <c r="E94" s="105">
        <v>3900</v>
      </c>
      <c r="F94" s="105">
        <v>0</v>
      </c>
      <c r="G94" s="305">
        <f t="shared" si="2"/>
        <v>0</v>
      </c>
    </row>
    <row r="95" spans="1:7" s="137" customFormat="1" ht="15.75">
      <c r="A95" s="69">
        <v>1044000000</v>
      </c>
      <c r="B95" s="157">
        <v>2219</v>
      </c>
      <c r="C95" s="106" t="s">
        <v>407</v>
      </c>
      <c r="D95" s="105">
        <v>100</v>
      </c>
      <c r="E95" s="105">
        <v>100</v>
      </c>
      <c r="F95" s="105">
        <v>0</v>
      </c>
      <c r="G95" s="305">
        <f t="shared" si="2"/>
        <v>0</v>
      </c>
    </row>
    <row r="96" spans="1:9" s="137" customFormat="1" ht="15.75">
      <c r="A96" s="69">
        <v>1045000000</v>
      </c>
      <c r="B96" s="157">
        <v>2219</v>
      </c>
      <c r="C96" s="106" t="s">
        <v>408</v>
      </c>
      <c r="D96" s="105">
        <v>0</v>
      </c>
      <c r="E96" s="105">
        <v>5196</v>
      </c>
      <c r="F96" s="105">
        <v>4934.3</v>
      </c>
      <c r="G96" s="305">
        <f t="shared" si="2"/>
        <v>94.96343341031563</v>
      </c>
      <c r="I96" s="176"/>
    </row>
    <row r="97" spans="1:9" s="137" customFormat="1" ht="15.75">
      <c r="A97" s="69">
        <v>1054000000</v>
      </c>
      <c r="B97" s="157">
        <v>2219</v>
      </c>
      <c r="C97" s="106" t="s">
        <v>409</v>
      </c>
      <c r="D97" s="105">
        <v>585</v>
      </c>
      <c r="E97" s="105">
        <v>1377</v>
      </c>
      <c r="F97" s="105">
        <v>29.9</v>
      </c>
      <c r="G97" s="305">
        <f t="shared" si="2"/>
        <v>2.1713870733478577</v>
      </c>
      <c r="I97" s="176"/>
    </row>
    <row r="98" spans="1:9" s="137" customFormat="1" ht="15.75">
      <c r="A98" s="69">
        <v>1058000000</v>
      </c>
      <c r="B98" s="157">
        <v>2219</v>
      </c>
      <c r="C98" s="106" t="s">
        <v>410</v>
      </c>
      <c r="D98" s="105">
        <v>0</v>
      </c>
      <c r="E98" s="105">
        <v>7</v>
      </c>
      <c r="F98" s="105">
        <v>7</v>
      </c>
      <c r="G98" s="305">
        <f t="shared" si="2"/>
        <v>100</v>
      </c>
      <c r="I98" s="176"/>
    </row>
    <row r="99" spans="1:9" s="137" customFormat="1" ht="15.75">
      <c r="A99" s="69">
        <v>1101000000</v>
      </c>
      <c r="B99" s="157">
        <v>2219</v>
      </c>
      <c r="C99" s="106" t="s">
        <v>411</v>
      </c>
      <c r="D99" s="105">
        <v>3500</v>
      </c>
      <c r="E99" s="105">
        <v>3500</v>
      </c>
      <c r="F99" s="105">
        <v>59</v>
      </c>
      <c r="G99" s="305">
        <f t="shared" si="2"/>
        <v>1.685714285714286</v>
      </c>
      <c r="I99" s="176"/>
    </row>
    <row r="100" spans="1:7" s="137" customFormat="1" ht="15.75">
      <c r="A100" s="69">
        <v>1104000000</v>
      </c>
      <c r="B100" s="157">
        <v>2219</v>
      </c>
      <c r="C100" s="106" t="s">
        <v>412</v>
      </c>
      <c r="D100" s="105">
        <v>507</v>
      </c>
      <c r="E100" s="105">
        <v>507</v>
      </c>
      <c r="F100" s="105">
        <v>0</v>
      </c>
      <c r="G100" s="305">
        <f t="shared" si="2"/>
        <v>0</v>
      </c>
    </row>
    <row r="101" spans="1:7" s="137" customFormat="1" ht="15.75">
      <c r="A101" s="69">
        <v>1108000000</v>
      </c>
      <c r="B101" s="157">
        <v>2219</v>
      </c>
      <c r="C101" s="106" t="s">
        <v>413</v>
      </c>
      <c r="D101" s="105">
        <v>0</v>
      </c>
      <c r="E101" s="105">
        <v>3038.3</v>
      </c>
      <c r="F101" s="105">
        <v>2356.8</v>
      </c>
      <c r="G101" s="305">
        <f t="shared" si="2"/>
        <v>77.56969357864595</v>
      </c>
    </row>
    <row r="102" spans="1:7" s="137" customFormat="1" ht="15.75">
      <c r="A102" s="69">
        <v>1110000000</v>
      </c>
      <c r="B102" s="157">
        <v>2219</v>
      </c>
      <c r="C102" s="106" t="s">
        <v>414</v>
      </c>
      <c r="D102" s="105">
        <v>5200</v>
      </c>
      <c r="E102" s="105">
        <v>5200</v>
      </c>
      <c r="F102" s="105">
        <v>25.3</v>
      </c>
      <c r="G102" s="305">
        <f t="shared" si="2"/>
        <v>0.48653846153846153</v>
      </c>
    </row>
    <row r="103" spans="1:7" s="137" customFormat="1" ht="15.75">
      <c r="A103" s="69">
        <v>1118000000</v>
      </c>
      <c r="B103" s="157">
        <v>2219</v>
      </c>
      <c r="C103" s="106" t="s">
        <v>415</v>
      </c>
      <c r="D103" s="105">
        <v>0</v>
      </c>
      <c r="E103" s="105">
        <v>145.2</v>
      </c>
      <c r="F103" s="105">
        <v>0</v>
      </c>
      <c r="G103" s="305">
        <f t="shared" si="2"/>
        <v>0</v>
      </c>
    </row>
    <row r="104" spans="1:7" s="137" customFormat="1" ht="15.75">
      <c r="A104" s="69">
        <v>1111000000</v>
      </c>
      <c r="B104" s="157">
        <v>2219</v>
      </c>
      <c r="C104" s="106" t="s">
        <v>416</v>
      </c>
      <c r="D104" s="105">
        <v>2801</v>
      </c>
      <c r="E104" s="105">
        <v>2827.5</v>
      </c>
      <c r="F104" s="105">
        <v>2020.2</v>
      </c>
      <c r="G104" s="305">
        <f t="shared" si="2"/>
        <v>71.44827586206897</v>
      </c>
    </row>
    <row r="105" spans="1:7" s="137" customFormat="1" ht="15.75">
      <c r="A105" s="69">
        <v>1112000000</v>
      </c>
      <c r="B105" s="157">
        <v>2219</v>
      </c>
      <c r="C105" s="106" t="s">
        <v>417</v>
      </c>
      <c r="D105" s="105">
        <v>910</v>
      </c>
      <c r="E105" s="105">
        <v>910</v>
      </c>
      <c r="F105" s="105">
        <v>0</v>
      </c>
      <c r="G105" s="305">
        <f t="shared" si="2"/>
        <v>0</v>
      </c>
    </row>
    <row r="106" spans="1:7" s="137" customFormat="1" ht="15.75">
      <c r="A106" s="69">
        <v>1122000000</v>
      </c>
      <c r="B106" s="157">
        <v>2219</v>
      </c>
      <c r="C106" s="106" t="s">
        <v>418</v>
      </c>
      <c r="D106" s="105">
        <v>0</v>
      </c>
      <c r="E106" s="105">
        <v>6308</v>
      </c>
      <c r="F106" s="105">
        <v>25.3</v>
      </c>
      <c r="G106" s="305">
        <f t="shared" si="2"/>
        <v>0.40107799619530754</v>
      </c>
    </row>
    <row r="107" spans="1:7" s="137" customFormat="1" ht="15.75">
      <c r="A107" s="69">
        <v>1075000000</v>
      </c>
      <c r="B107" s="157">
        <v>3111</v>
      </c>
      <c r="C107" s="106" t="s">
        <v>419</v>
      </c>
      <c r="D107" s="105">
        <v>0</v>
      </c>
      <c r="E107" s="105">
        <v>254.9</v>
      </c>
      <c r="F107" s="105">
        <v>254.7</v>
      </c>
      <c r="G107" s="305">
        <f t="shared" si="2"/>
        <v>99.92153785798351</v>
      </c>
    </row>
    <row r="108" spans="1:7" s="137" customFormat="1" ht="15.75">
      <c r="A108" s="69">
        <v>1084000000</v>
      </c>
      <c r="B108" s="157">
        <v>3111</v>
      </c>
      <c r="C108" s="106" t="s">
        <v>420</v>
      </c>
      <c r="D108" s="105">
        <v>1594</v>
      </c>
      <c r="E108" s="105">
        <v>1602.2</v>
      </c>
      <c r="F108" s="105">
        <v>1575.5</v>
      </c>
      <c r="G108" s="305">
        <f t="shared" si="2"/>
        <v>98.33354138060167</v>
      </c>
    </row>
    <row r="109" spans="1:7" s="137" customFormat="1" ht="15.75">
      <c r="A109" s="53">
        <v>1085000000</v>
      </c>
      <c r="B109" s="177">
        <v>3231</v>
      </c>
      <c r="C109" s="56" t="s">
        <v>421</v>
      </c>
      <c r="D109" s="105">
        <v>950</v>
      </c>
      <c r="E109" s="105">
        <v>950</v>
      </c>
      <c r="F109" s="105">
        <v>0</v>
      </c>
      <c r="G109" s="305">
        <f t="shared" si="2"/>
        <v>0</v>
      </c>
    </row>
    <row r="110" spans="1:7" s="137" customFormat="1" ht="15.75">
      <c r="A110" s="53">
        <v>1106000000</v>
      </c>
      <c r="B110" s="177">
        <v>3421</v>
      </c>
      <c r="C110" s="56" t="s">
        <v>422</v>
      </c>
      <c r="D110" s="105">
        <v>0</v>
      </c>
      <c r="E110" s="105">
        <v>504</v>
      </c>
      <c r="F110" s="105">
        <v>503.9</v>
      </c>
      <c r="G110" s="305">
        <f t="shared" si="2"/>
        <v>99.98015873015873</v>
      </c>
    </row>
    <row r="111" spans="1:7" s="137" customFormat="1" ht="15.75">
      <c r="A111" s="53">
        <v>1109000000</v>
      </c>
      <c r="B111" s="177">
        <v>3631</v>
      </c>
      <c r="C111" s="56" t="s">
        <v>423</v>
      </c>
      <c r="D111" s="105">
        <v>2000</v>
      </c>
      <c r="E111" s="105">
        <v>2000</v>
      </c>
      <c r="F111" s="105">
        <v>50.8</v>
      </c>
      <c r="G111" s="305">
        <f t="shared" si="2"/>
        <v>2.54</v>
      </c>
    </row>
    <row r="112" spans="1:7" s="137" customFormat="1" ht="15.75">
      <c r="A112" s="69">
        <v>1016092001</v>
      </c>
      <c r="B112" s="157">
        <v>3635</v>
      </c>
      <c r="C112" s="106" t="s">
        <v>424</v>
      </c>
      <c r="D112" s="105">
        <v>517</v>
      </c>
      <c r="E112" s="105">
        <v>517</v>
      </c>
      <c r="F112" s="105">
        <v>0</v>
      </c>
      <c r="G112" s="305">
        <f t="shared" si="2"/>
        <v>0</v>
      </c>
    </row>
    <row r="113" spans="1:7" s="137" customFormat="1" ht="15.75">
      <c r="A113" s="69">
        <v>1091000000</v>
      </c>
      <c r="B113" s="157">
        <v>3744</v>
      </c>
      <c r="C113" s="106" t="s">
        <v>425</v>
      </c>
      <c r="D113" s="105">
        <v>390</v>
      </c>
      <c r="E113" s="105">
        <v>390</v>
      </c>
      <c r="F113" s="105">
        <v>0</v>
      </c>
      <c r="G113" s="305">
        <f t="shared" si="2"/>
        <v>0</v>
      </c>
    </row>
    <row r="114" spans="1:7" s="137" customFormat="1" ht="15.75">
      <c r="A114" s="69">
        <v>1069000000</v>
      </c>
      <c r="B114" s="157">
        <v>3745</v>
      </c>
      <c r="C114" s="106" t="s">
        <v>426</v>
      </c>
      <c r="D114" s="105">
        <v>356</v>
      </c>
      <c r="E114" s="105">
        <v>1084.1</v>
      </c>
      <c r="F114" s="105">
        <v>1044</v>
      </c>
      <c r="G114" s="305">
        <f t="shared" si="2"/>
        <v>96.30107923623282</v>
      </c>
    </row>
    <row r="115" spans="1:7" s="137" customFormat="1" ht="15.75">
      <c r="A115" s="69">
        <v>1070000000</v>
      </c>
      <c r="B115" s="157">
        <v>3745</v>
      </c>
      <c r="C115" s="106" t="s">
        <v>427</v>
      </c>
      <c r="D115" s="105">
        <v>8</v>
      </c>
      <c r="E115" s="105">
        <v>9</v>
      </c>
      <c r="F115" s="105">
        <v>0</v>
      </c>
      <c r="G115" s="305">
        <f t="shared" si="2"/>
        <v>0</v>
      </c>
    </row>
    <row r="116" spans="1:7" s="137" customFormat="1" ht="15.75">
      <c r="A116" s="69">
        <v>1099000000</v>
      </c>
      <c r="B116" s="157">
        <v>3745</v>
      </c>
      <c r="C116" s="106" t="s">
        <v>428</v>
      </c>
      <c r="D116" s="105">
        <v>495</v>
      </c>
      <c r="E116" s="105">
        <v>495</v>
      </c>
      <c r="F116" s="105">
        <v>0</v>
      </c>
      <c r="G116" s="305">
        <f t="shared" si="2"/>
        <v>0</v>
      </c>
    </row>
    <row r="117" spans="1:7" s="137" customFormat="1" ht="15.75">
      <c r="A117" s="69">
        <v>1097000000</v>
      </c>
      <c r="B117" s="157">
        <v>4349</v>
      </c>
      <c r="C117" s="106" t="s">
        <v>429</v>
      </c>
      <c r="D117" s="105">
        <v>0</v>
      </c>
      <c r="E117" s="105">
        <v>1064.8</v>
      </c>
      <c r="F117" s="105">
        <v>1064.8</v>
      </c>
      <c r="G117" s="305">
        <f t="shared" si="2"/>
        <v>100</v>
      </c>
    </row>
    <row r="118" spans="1:7" s="137" customFormat="1" ht="15.75">
      <c r="A118" s="69">
        <v>1093000000</v>
      </c>
      <c r="B118" s="157">
        <v>5311</v>
      </c>
      <c r="C118" s="106" t="s">
        <v>430</v>
      </c>
      <c r="D118" s="105">
        <v>3571</v>
      </c>
      <c r="E118" s="105">
        <v>3571</v>
      </c>
      <c r="F118" s="105">
        <v>3901.1</v>
      </c>
      <c r="G118" s="305">
        <f t="shared" si="2"/>
        <v>109.2439092691123</v>
      </c>
    </row>
    <row r="119" spans="1:7" s="137" customFormat="1" ht="15.75">
      <c r="A119" s="69">
        <v>1092000000</v>
      </c>
      <c r="B119" s="157">
        <v>6171</v>
      </c>
      <c r="C119" s="106" t="s">
        <v>431</v>
      </c>
      <c r="D119" s="105">
        <v>2200</v>
      </c>
      <c r="E119" s="105">
        <v>2200</v>
      </c>
      <c r="F119" s="105">
        <v>1571.9</v>
      </c>
      <c r="G119" s="305">
        <f t="shared" si="2"/>
        <v>71.45</v>
      </c>
    </row>
    <row r="120" spans="1:7" s="137" customFormat="1" ht="15.75">
      <c r="A120" s="69"/>
      <c r="B120" s="157"/>
      <c r="C120" s="106"/>
      <c r="D120" s="105"/>
      <c r="E120" s="105"/>
      <c r="F120" s="105"/>
      <c r="G120" s="305"/>
    </row>
    <row r="121" spans="1:7" s="143" customFormat="1" ht="16.5" customHeight="1">
      <c r="A121" s="88"/>
      <c r="B121" s="178"/>
      <c r="C121" s="87" t="s">
        <v>432</v>
      </c>
      <c r="D121" s="179">
        <f>SUM(D93:D120)</f>
        <v>30234</v>
      </c>
      <c r="E121" s="179">
        <f>SUM(E93:E120)</f>
        <v>48308</v>
      </c>
      <c r="F121" s="179">
        <f>SUM(F93:F120)</f>
        <v>19424.5</v>
      </c>
      <c r="G121" s="305">
        <f t="shared" si="2"/>
        <v>40.20969611658525</v>
      </c>
    </row>
    <row r="122" spans="1:7" s="143" customFormat="1" ht="16.5" customHeight="1" hidden="1">
      <c r="A122" s="88"/>
      <c r="B122" s="178"/>
      <c r="C122" s="87" t="s">
        <v>433</v>
      </c>
      <c r="D122" s="179" t="e">
        <f>SUM(#REF!+#REF!+#REF!+#REF!)</f>
        <v>#REF!</v>
      </c>
      <c r="E122" s="179" t="e">
        <f>SUM(#REF!+92+#REF!+#REF!)</f>
        <v>#REF!</v>
      </c>
      <c r="F122" s="179" t="e">
        <f>SUM(#REF!+#REF!+#REF!+#REF!)</f>
        <v>#REF!</v>
      </c>
      <c r="G122" s="305" t="e">
        <f>(#REF!/E122)*100</f>
        <v>#REF!</v>
      </c>
    </row>
    <row r="123" spans="1:7" s="137" customFormat="1" ht="15.75" customHeight="1" thickBot="1">
      <c r="A123" s="69"/>
      <c r="B123" s="157"/>
      <c r="C123" s="106"/>
      <c r="D123" s="105"/>
      <c r="E123" s="105"/>
      <c r="F123" s="105"/>
      <c r="G123" s="305"/>
    </row>
    <row r="124" spans="1:7" s="137" customFormat="1" ht="12.75" customHeight="1" hidden="1" thickBot="1">
      <c r="A124" s="180"/>
      <c r="B124" s="181"/>
      <c r="C124" s="182"/>
      <c r="D124" s="183"/>
      <c r="E124" s="183"/>
      <c r="F124" s="183"/>
      <c r="G124" s="312"/>
    </row>
    <row r="125" spans="1:7" s="132" customFormat="1" ht="18.75" customHeight="1" thickBot="1" thickTop="1">
      <c r="A125" s="184"/>
      <c r="B125" s="164"/>
      <c r="C125" s="185" t="s">
        <v>434</v>
      </c>
      <c r="D125" s="166">
        <f>SUM(D90)</f>
        <v>109080</v>
      </c>
      <c r="E125" s="166">
        <f>SUM(E90)</f>
        <v>130987.2</v>
      </c>
      <c r="F125" s="166">
        <f>SUM(F90)</f>
        <v>46004.2</v>
      </c>
      <c r="G125" s="307">
        <f>(F125/E125)*100</f>
        <v>35.12114160772961</v>
      </c>
    </row>
    <row r="126" spans="1:7" s="137" customFormat="1" ht="16.5" customHeight="1">
      <c r="A126" s="167"/>
      <c r="B126" s="186"/>
      <c r="C126" s="167"/>
      <c r="D126" s="169"/>
      <c r="E126" s="187"/>
      <c r="F126" s="141"/>
      <c r="G126" s="313"/>
    </row>
    <row r="127" spans="1:7" s="132" customFormat="1" ht="12.75" customHeight="1" hidden="1">
      <c r="A127" s="131"/>
      <c r="B127" s="134"/>
      <c r="C127" s="167"/>
      <c r="D127" s="169"/>
      <c r="E127" s="169"/>
      <c r="F127" s="169"/>
      <c r="G127" s="308"/>
    </row>
    <row r="128" spans="1:7" s="132" customFormat="1" ht="12.75" customHeight="1" hidden="1">
      <c r="A128" s="131"/>
      <c r="B128" s="134"/>
      <c r="C128" s="167"/>
      <c r="D128" s="169"/>
      <c r="E128" s="169"/>
      <c r="F128" s="169"/>
      <c r="G128" s="308"/>
    </row>
    <row r="129" spans="1:7" s="132" customFormat="1" ht="12.75" customHeight="1" hidden="1">
      <c r="A129" s="131"/>
      <c r="B129" s="134"/>
      <c r="C129" s="167"/>
      <c r="D129" s="169"/>
      <c r="E129" s="169"/>
      <c r="F129" s="169"/>
      <c r="G129" s="308"/>
    </row>
    <row r="130" spans="1:7" s="132" customFormat="1" ht="12.75" customHeight="1" hidden="1">
      <c r="A130" s="131"/>
      <c r="B130" s="134"/>
      <c r="C130" s="167"/>
      <c r="D130" s="169"/>
      <c r="E130" s="169"/>
      <c r="F130" s="169"/>
      <c r="G130" s="308"/>
    </row>
    <row r="131" spans="1:7" s="132" customFormat="1" ht="12.75" customHeight="1" hidden="1">
      <c r="A131" s="131"/>
      <c r="B131" s="134"/>
      <c r="C131" s="167"/>
      <c r="D131" s="169"/>
      <c r="E131" s="169"/>
      <c r="F131" s="169"/>
      <c r="G131" s="308"/>
    </row>
    <row r="132" spans="1:7" s="132" customFormat="1" ht="12.75" customHeight="1" hidden="1">
      <c r="A132" s="131"/>
      <c r="B132" s="134"/>
      <c r="C132" s="167"/>
      <c r="D132" s="169"/>
      <c r="E132" s="169"/>
      <c r="F132" s="169"/>
      <c r="G132" s="308"/>
    </row>
    <row r="133" spans="1:7" s="132" customFormat="1" ht="15.75" customHeight="1" thickBot="1">
      <c r="A133" s="131"/>
      <c r="B133" s="134"/>
      <c r="C133" s="167"/>
      <c r="D133" s="169"/>
      <c r="E133" s="148"/>
      <c r="F133" s="148"/>
      <c r="G133" s="314"/>
    </row>
    <row r="134" spans="1:7" s="132" customFormat="1" ht="15.75">
      <c r="A134" s="296" t="s">
        <v>27</v>
      </c>
      <c r="B134" s="297" t="s">
        <v>28</v>
      </c>
      <c r="C134" s="296" t="s">
        <v>30</v>
      </c>
      <c r="D134" s="296" t="s">
        <v>31</v>
      </c>
      <c r="E134" s="296" t="s">
        <v>31</v>
      </c>
      <c r="F134" s="263" t="s">
        <v>8</v>
      </c>
      <c r="G134" s="309" t="s">
        <v>332</v>
      </c>
    </row>
    <row r="135" spans="1:7" s="132" customFormat="1" ht="15.75" customHeight="1" thickBot="1">
      <c r="A135" s="298"/>
      <c r="B135" s="299"/>
      <c r="C135" s="300"/>
      <c r="D135" s="301" t="s">
        <v>33</v>
      </c>
      <c r="E135" s="301" t="s">
        <v>34</v>
      </c>
      <c r="F135" s="267" t="s">
        <v>35</v>
      </c>
      <c r="G135" s="310" t="s">
        <v>333</v>
      </c>
    </row>
    <row r="136" spans="1:7" s="132" customFormat="1" ht="16.5" customHeight="1" thickTop="1">
      <c r="A136" s="152">
        <v>30</v>
      </c>
      <c r="B136" s="152"/>
      <c r="C136" s="88" t="s">
        <v>136</v>
      </c>
      <c r="D136" s="90"/>
      <c r="E136" s="90"/>
      <c r="F136" s="90"/>
      <c r="G136" s="311"/>
    </row>
    <row r="137" spans="1:7" s="132" customFormat="1" ht="16.5" customHeight="1">
      <c r="A137" s="188"/>
      <c r="B137" s="188"/>
      <c r="C137" s="88"/>
      <c r="D137" s="105"/>
      <c r="E137" s="105"/>
      <c r="F137" s="105"/>
      <c r="G137" s="305"/>
    </row>
    <row r="138" spans="1:7" s="132" customFormat="1" ht="15">
      <c r="A138" s="69"/>
      <c r="B138" s="189">
        <v>3341</v>
      </c>
      <c r="C138" s="131" t="s">
        <v>435</v>
      </c>
      <c r="D138" s="105">
        <v>30</v>
      </c>
      <c r="E138" s="105">
        <v>30</v>
      </c>
      <c r="F138" s="105">
        <v>0</v>
      </c>
      <c r="G138" s="305">
        <f aca="true" t="shared" si="3" ref="G138:G151">(F138/E138)*100</f>
        <v>0</v>
      </c>
    </row>
    <row r="139" spans="1:7" s="132" customFormat="1" ht="15.75" customHeight="1">
      <c r="A139" s="69"/>
      <c r="B139" s="189">
        <v>3349</v>
      </c>
      <c r="C139" s="106" t="s">
        <v>436</v>
      </c>
      <c r="D139" s="105">
        <v>760</v>
      </c>
      <c r="E139" s="105">
        <v>760</v>
      </c>
      <c r="F139" s="105">
        <v>357.8</v>
      </c>
      <c r="G139" s="305">
        <f t="shared" si="3"/>
        <v>47.078947368421055</v>
      </c>
    </row>
    <row r="140" spans="1:7" s="132" customFormat="1" ht="15.75" customHeight="1">
      <c r="A140" s="69"/>
      <c r="B140" s="189">
        <v>5212</v>
      </c>
      <c r="C140" s="69" t="s">
        <v>437</v>
      </c>
      <c r="D140" s="190">
        <v>20</v>
      </c>
      <c r="E140" s="190">
        <v>20</v>
      </c>
      <c r="F140" s="105">
        <v>0</v>
      </c>
      <c r="G140" s="305">
        <f t="shared" si="3"/>
        <v>0</v>
      </c>
    </row>
    <row r="141" spans="1:7" s="132" customFormat="1" ht="15.75" customHeight="1" hidden="1">
      <c r="A141" s="69"/>
      <c r="B141" s="189">
        <v>5272</v>
      </c>
      <c r="C141" s="69" t="s">
        <v>438</v>
      </c>
      <c r="D141" s="190">
        <v>0</v>
      </c>
      <c r="E141" s="190">
        <v>0</v>
      </c>
      <c r="F141" s="105"/>
      <c r="G141" s="305" t="e">
        <f t="shared" si="3"/>
        <v>#DIV/0!</v>
      </c>
    </row>
    <row r="142" spans="1:7" s="132" customFormat="1" ht="15.75" customHeight="1">
      <c r="A142" s="69"/>
      <c r="B142" s="189">
        <v>5279</v>
      </c>
      <c r="C142" s="69" t="s">
        <v>439</v>
      </c>
      <c r="D142" s="190">
        <v>50</v>
      </c>
      <c r="E142" s="190">
        <v>50</v>
      </c>
      <c r="F142" s="105">
        <v>16.2</v>
      </c>
      <c r="G142" s="305">
        <f t="shared" si="3"/>
        <v>32.4</v>
      </c>
    </row>
    <row r="143" spans="1:7" s="132" customFormat="1" ht="15">
      <c r="A143" s="69"/>
      <c r="B143" s="189">
        <v>5512</v>
      </c>
      <c r="C143" s="131" t="s">
        <v>440</v>
      </c>
      <c r="D143" s="105">
        <v>2243</v>
      </c>
      <c r="E143" s="105">
        <v>2243</v>
      </c>
      <c r="F143" s="105">
        <v>532.4</v>
      </c>
      <c r="G143" s="305">
        <f t="shared" si="3"/>
        <v>23.736067766384306</v>
      </c>
    </row>
    <row r="144" spans="1:7" s="132" customFormat="1" ht="15.75" customHeight="1">
      <c r="A144" s="69"/>
      <c r="B144" s="189">
        <v>6112</v>
      </c>
      <c r="C144" s="106" t="s">
        <v>441</v>
      </c>
      <c r="D144" s="105">
        <v>5321</v>
      </c>
      <c r="E144" s="105">
        <v>5321</v>
      </c>
      <c r="F144" s="105">
        <v>1926.4</v>
      </c>
      <c r="G144" s="305">
        <f t="shared" si="3"/>
        <v>36.20372110505544</v>
      </c>
    </row>
    <row r="145" spans="1:7" s="132" customFormat="1" ht="15.75" customHeight="1" hidden="1">
      <c r="A145" s="69"/>
      <c r="B145" s="189">
        <v>6114</v>
      </c>
      <c r="C145" s="106" t="s">
        <v>442</v>
      </c>
      <c r="D145" s="105">
        <v>0</v>
      </c>
      <c r="E145" s="105">
        <v>0</v>
      </c>
      <c r="F145" s="105"/>
      <c r="G145" s="305" t="e">
        <f t="shared" si="3"/>
        <v>#DIV/0!</v>
      </c>
    </row>
    <row r="146" spans="1:7" s="132" customFormat="1" ht="15.75" customHeight="1" hidden="1">
      <c r="A146" s="69"/>
      <c r="B146" s="189">
        <v>6115</v>
      </c>
      <c r="C146" s="106" t="s">
        <v>443</v>
      </c>
      <c r="D146" s="105">
        <v>0</v>
      </c>
      <c r="E146" s="105">
        <v>0</v>
      </c>
      <c r="F146" s="105"/>
      <c r="G146" s="305" t="e">
        <f t="shared" si="3"/>
        <v>#DIV/0!</v>
      </c>
    </row>
    <row r="147" spans="1:7" s="132" customFormat="1" ht="15.75" customHeight="1" hidden="1">
      <c r="A147" s="69"/>
      <c r="B147" s="189">
        <v>6117</v>
      </c>
      <c r="C147" s="106" t="s">
        <v>444</v>
      </c>
      <c r="D147" s="105">
        <v>0</v>
      </c>
      <c r="E147" s="105">
        <v>0</v>
      </c>
      <c r="F147" s="105"/>
      <c r="G147" s="305" t="e">
        <f t="shared" si="3"/>
        <v>#DIV/0!</v>
      </c>
    </row>
    <row r="148" spans="1:7" s="132" customFormat="1" ht="15.75" customHeight="1" hidden="1">
      <c r="A148" s="69"/>
      <c r="B148" s="189">
        <v>6118</v>
      </c>
      <c r="C148" s="106" t="s">
        <v>445</v>
      </c>
      <c r="D148" s="190">
        <v>0</v>
      </c>
      <c r="E148" s="190">
        <v>0</v>
      </c>
      <c r="F148" s="105"/>
      <c r="G148" s="305" t="e">
        <f t="shared" si="3"/>
        <v>#DIV/0!</v>
      </c>
    </row>
    <row r="149" spans="1:7" s="132" customFormat="1" ht="15.75" customHeight="1" hidden="1">
      <c r="A149" s="69"/>
      <c r="B149" s="189">
        <v>6149</v>
      </c>
      <c r="C149" s="106" t="s">
        <v>446</v>
      </c>
      <c r="D149" s="190">
        <v>0</v>
      </c>
      <c r="E149" s="190">
        <v>0</v>
      </c>
      <c r="F149" s="105"/>
      <c r="G149" s="305" t="e">
        <f t="shared" si="3"/>
        <v>#DIV/0!</v>
      </c>
    </row>
    <row r="150" spans="1:7" s="132" customFormat="1" ht="17.25" customHeight="1">
      <c r="A150" s="189"/>
      <c r="B150" s="189">
        <v>6171</v>
      </c>
      <c r="C150" s="106" t="s">
        <v>447</v>
      </c>
      <c r="D150" s="105">
        <v>110708</v>
      </c>
      <c r="E150" s="105">
        <v>114428</v>
      </c>
      <c r="F150" s="105">
        <v>39203.4</v>
      </c>
      <c r="G150" s="305">
        <f t="shared" si="3"/>
        <v>34.26032090047891</v>
      </c>
    </row>
    <row r="151" spans="1:7" s="132" customFormat="1" ht="17.25" customHeight="1">
      <c r="A151" s="189"/>
      <c r="B151" s="189">
        <v>6402</v>
      </c>
      <c r="C151" s="106" t="s">
        <v>358</v>
      </c>
      <c r="D151" s="105">
        <v>0</v>
      </c>
      <c r="E151" s="105">
        <v>188.9</v>
      </c>
      <c r="F151" s="105">
        <v>188.9</v>
      </c>
      <c r="G151" s="305">
        <f t="shared" si="3"/>
        <v>100</v>
      </c>
    </row>
    <row r="152" spans="1:7" s="132" customFormat="1" ht="15.75" customHeight="1" thickBot="1">
      <c r="A152" s="191"/>
      <c r="B152" s="192"/>
      <c r="C152" s="193"/>
      <c r="D152" s="190"/>
      <c r="E152" s="190"/>
      <c r="F152" s="190"/>
      <c r="G152" s="315"/>
    </row>
    <row r="153" spans="1:7" s="132" customFormat="1" ht="18.75" customHeight="1" thickBot="1" thickTop="1">
      <c r="A153" s="184"/>
      <c r="B153" s="194"/>
      <c r="C153" s="195" t="s">
        <v>448</v>
      </c>
      <c r="D153" s="166">
        <f>SUM(D138:D152)</f>
        <v>119132</v>
      </c>
      <c r="E153" s="166">
        <f>SUM(E138:E152)</f>
        <v>123040.9</v>
      </c>
      <c r="F153" s="166">
        <f>SUM(F138:F152)</f>
        <v>42225.100000000006</v>
      </c>
      <c r="G153" s="307">
        <f>(F153/E153)*100</f>
        <v>34.31793818153152</v>
      </c>
    </row>
    <row r="154" spans="1:7" s="132" customFormat="1" ht="15.75" customHeight="1">
      <c r="A154" s="131"/>
      <c r="B154" s="134"/>
      <c r="C154" s="167"/>
      <c r="D154" s="169"/>
      <c r="E154" s="196"/>
      <c r="F154" s="169"/>
      <c r="G154" s="308"/>
    </row>
    <row r="155" spans="1:7" s="132" customFormat="1" ht="12.75" customHeight="1" hidden="1">
      <c r="A155" s="131"/>
      <c r="B155" s="134"/>
      <c r="C155" s="167"/>
      <c r="D155" s="169"/>
      <c r="E155" s="169"/>
      <c r="F155" s="169"/>
      <c r="G155" s="308"/>
    </row>
    <row r="156" spans="1:7" s="132" customFormat="1" ht="12.75" customHeight="1" hidden="1">
      <c r="A156" s="131"/>
      <c r="B156" s="134"/>
      <c r="C156" s="167"/>
      <c r="D156" s="169"/>
      <c r="E156" s="169"/>
      <c r="F156" s="169"/>
      <c r="G156" s="308"/>
    </row>
    <row r="157" spans="1:7" s="132" customFormat="1" ht="12.75" customHeight="1" hidden="1">
      <c r="A157" s="131"/>
      <c r="B157" s="134"/>
      <c r="C157" s="167"/>
      <c r="D157" s="169"/>
      <c r="E157" s="169"/>
      <c r="F157" s="169"/>
      <c r="G157" s="308"/>
    </row>
    <row r="158" spans="1:7" s="132" customFormat="1" ht="12.75" customHeight="1" hidden="1">
      <c r="A158" s="131"/>
      <c r="B158" s="134"/>
      <c r="C158" s="167"/>
      <c r="D158" s="169"/>
      <c r="E158" s="169"/>
      <c r="F158" s="169"/>
      <c r="G158" s="308"/>
    </row>
    <row r="159" spans="1:7" s="132" customFormat="1" ht="15.75" customHeight="1" thickBot="1">
      <c r="A159" s="131"/>
      <c r="B159" s="134"/>
      <c r="C159" s="167"/>
      <c r="D159" s="169"/>
      <c r="E159" s="169"/>
      <c r="F159" s="169"/>
      <c r="G159" s="308"/>
    </row>
    <row r="160" spans="1:7" s="132" customFormat="1" ht="15.75">
      <c r="A160" s="296" t="s">
        <v>27</v>
      </c>
      <c r="B160" s="297" t="s">
        <v>28</v>
      </c>
      <c r="C160" s="296" t="s">
        <v>30</v>
      </c>
      <c r="D160" s="296" t="s">
        <v>31</v>
      </c>
      <c r="E160" s="296" t="s">
        <v>31</v>
      </c>
      <c r="F160" s="263" t="s">
        <v>8</v>
      </c>
      <c r="G160" s="309" t="s">
        <v>332</v>
      </c>
    </row>
    <row r="161" spans="1:7" s="132" customFormat="1" ht="15.75" customHeight="1" thickBot="1">
      <c r="A161" s="298"/>
      <c r="B161" s="299"/>
      <c r="C161" s="300"/>
      <c r="D161" s="301" t="s">
        <v>33</v>
      </c>
      <c r="E161" s="301" t="s">
        <v>34</v>
      </c>
      <c r="F161" s="267" t="s">
        <v>35</v>
      </c>
      <c r="G161" s="310" t="s">
        <v>333</v>
      </c>
    </row>
    <row r="162" spans="1:7" s="132" customFormat="1" ht="16.5" thickTop="1">
      <c r="A162" s="152">
        <v>50</v>
      </c>
      <c r="B162" s="153"/>
      <c r="C162" s="154" t="s">
        <v>170</v>
      </c>
      <c r="D162" s="90"/>
      <c r="E162" s="90"/>
      <c r="F162" s="90"/>
      <c r="G162" s="311"/>
    </row>
    <row r="163" spans="1:7" s="132" customFormat="1" ht="14.25" customHeight="1">
      <c r="A163" s="152"/>
      <c r="B163" s="153"/>
      <c r="C163" s="154"/>
      <c r="D163" s="90"/>
      <c r="E163" s="90"/>
      <c r="F163" s="90"/>
      <c r="G163" s="311"/>
    </row>
    <row r="164" spans="1:7" s="132" customFormat="1" ht="15">
      <c r="A164" s="69"/>
      <c r="B164" s="157">
        <v>3541</v>
      </c>
      <c r="C164" s="69" t="s">
        <v>449</v>
      </c>
      <c r="D164" s="54">
        <v>420</v>
      </c>
      <c r="E164" s="54">
        <v>420</v>
      </c>
      <c r="F164" s="54">
        <v>210</v>
      </c>
      <c r="G164" s="305">
        <f aca="true" t="shared" si="4" ref="G164:G182">(F164/E164)*100</f>
        <v>50</v>
      </c>
    </row>
    <row r="165" spans="1:7" s="132" customFormat="1" ht="15">
      <c r="A165" s="69"/>
      <c r="B165" s="157">
        <v>3599</v>
      </c>
      <c r="C165" s="69" t="s">
        <v>450</v>
      </c>
      <c r="D165" s="54">
        <v>5</v>
      </c>
      <c r="E165" s="54">
        <v>5</v>
      </c>
      <c r="F165" s="54">
        <v>2.3</v>
      </c>
      <c r="G165" s="305">
        <f t="shared" si="4"/>
        <v>46</v>
      </c>
    </row>
    <row r="166" spans="1:7" s="132" customFormat="1" ht="15" hidden="1">
      <c r="A166" s="69"/>
      <c r="B166" s="157">
        <v>4193</v>
      </c>
      <c r="C166" s="69" t="s">
        <v>451</v>
      </c>
      <c r="D166" s="54"/>
      <c r="E166" s="54"/>
      <c r="F166" s="54"/>
      <c r="G166" s="305" t="e">
        <f t="shared" si="4"/>
        <v>#DIV/0!</v>
      </c>
    </row>
    <row r="167" spans="1:7" s="132" customFormat="1" ht="15">
      <c r="A167" s="197"/>
      <c r="B167" s="157">
        <v>4312</v>
      </c>
      <c r="C167" s="69" t="s">
        <v>452</v>
      </c>
      <c r="D167" s="54">
        <v>0</v>
      </c>
      <c r="E167" s="54">
        <v>263.5</v>
      </c>
      <c r="F167" s="54">
        <v>158.1</v>
      </c>
      <c r="G167" s="305">
        <f t="shared" si="4"/>
        <v>60</v>
      </c>
    </row>
    <row r="168" spans="1:7" s="132" customFormat="1" ht="15">
      <c r="A168" s="197"/>
      <c r="B168" s="157">
        <v>4329</v>
      </c>
      <c r="C168" s="69" t="s">
        <v>453</v>
      </c>
      <c r="D168" s="54">
        <v>40</v>
      </c>
      <c r="E168" s="54">
        <v>40</v>
      </c>
      <c r="F168" s="54">
        <v>34</v>
      </c>
      <c r="G168" s="305">
        <f t="shared" si="4"/>
        <v>85</v>
      </c>
    </row>
    <row r="169" spans="1:7" s="132" customFormat="1" ht="15">
      <c r="A169" s="69"/>
      <c r="B169" s="157">
        <v>4333</v>
      </c>
      <c r="C169" s="69" t="s">
        <v>454</v>
      </c>
      <c r="D169" s="54">
        <v>136</v>
      </c>
      <c r="E169" s="54">
        <v>136</v>
      </c>
      <c r="F169" s="54">
        <v>68</v>
      </c>
      <c r="G169" s="305">
        <f t="shared" si="4"/>
        <v>50</v>
      </c>
    </row>
    <row r="170" spans="1:7" s="132" customFormat="1" ht="15" customHeight="1">
      <c r="A170" s="69"/>
      <c r="B170" s="157">
        <v>4339</v>
      </c>
      <c r="C170" s="69" t="s">
        <v>455</v>
      </c>
      <c r="D170" s="54">
        <v>1749</v>
      </c>
      <c r="E170" s="54">
        <v>2987</v>
      </c>
      <c r="F170" s="54">
        <v>768.1</v>
      </c>
      <c r="G170" s="305">
        <f t="shared" si="4"/>
        <v>25.714763977234682</v>
      </c>
    </row>
    <row r="171" spans="1:7" s="132" customFormat="1" ht="15">
      <c r="A171" s="69"/>
      <c r="B171" s="157">
        <v>4342</v>
      </c>
      <c r="C171" s="69" t="s">
        <v>456</v>
      </c>
      <c r="D171" s="54">
        <v>20</v>
      </c>
      <c r="E171" s="54">
        <v>20</v>
      </c>
      <c r="F171" s="54">
        <v>0</v>
      </c>
      <c r="G171" s="305">
        <f t="shared" si="4"/>
        <v>0</v>
      </c>
    </row>
    <row r="172" spans="1:7" s="132" customFormat="1" ht="15">
      <c r="A172" s="69"/>
      <c r="B172" s="157">
        <v>4343</v>
      </c>
      <c r="C172" s="69" t="s">
        <v>457</v>
      </c>
      <c r="D172" s="54">
        <v>50</v>
      </c>
      <c r="E172" s="54">
        <v>50</v>
      </c>
      <c r="F172" s="54">
        <v>0</v>
      </c>
      <c r="G172" s="305">
        <f t="shared" si="4"/>
        <v>0</v>
      </c>
    </row>
    <row r="173" spans="1:7" s="132" customFormat="1" ht="15">
      <c r="A173" s="69"/>
      <c r="B173" s="157">
        <v>4349</v>
      </c>
      <c r="C173" s="69" t="s">
        <v>458</v>
      </c>
      <c r="D173" s="54">
        <v>1090</v>
      </c>
      <c r="E173" s="54">
        <v>1178</v>
      </c>
      <c r="F173" s="54">
        <v>140</v>
      </c>
      <c r="G173" s="305">
        <f t="shared" si="4"/>
        <v>11.884550084889643</v>
      </c>
    </row>
    <row r="174" spans="1:7" s="132" customFormat="1" ht="15">
      <c r="A174" s="197"/>
      <c r="B174" s="198">
        <v>4351</v>
      </c>
      <c r="C174" s="197" t="s">
        <v>459</v>
      </c>
      <c r="D174" s="54">
        <v>2124</v>
      </c>
      <c r="E174" s="54">
        <v>2124</v>
      </c>
      <c r="F174" s="54">
        <v>1065</v>
      </c>
      <c r="G174" s="305">
        <f t="shared" si="4"/>
        <v>50.1412429378531</v>
      </c>
    </row>
    <row r="175" spans="1:7" s="132" customFormat="1" ht="15">
      <c r="A175" s="197"/>
      <c r="B175" s="198">
        <v>4356</v>
      </c>
      <c r="C175" s="197" t="s">
        <v>460</v>
      </c>
      <c r="D175" s="54">
        <v>570</v>
      </c>
      <c r="E175" s="54">
        <v>1000.4</v>
      </c>
      <c r="F175" s="54">
        <v>543.2</v>
      </c>
      <c r="G175" s="305">
        <f t="shared" si="4"/>
        <v>54.29828068772492</v>
      </c>
    </row>
    <row r="176" spans="1:7" s="132" customFormat="1" ht="15">
      <c r="A176" s="197"/>
      <c r="B176" s="198">
        <v>4357</v>
      </c>
      <c r="C176" s="197" t="s">
        <v>461</v>
      </c>
      <c r="D176" s="54">
        <v>8200</v>
      </c>
      <c r="E176" s="54">
        <f>24088.3-644</f>
        <v>23444.3</v>
      </c>
      <c r="F176" s="54">
        <f>17863.8-322</f>
        <v>17541.8</v>
      </c>
      <c r="G176" s="305">
        <f t="shared" si="4"/>
        <v>74.82330459855913</v>
      </c>
    </row>
    <row r="177" spans="1:7" s="132" customFormat="1" ht="15">
      <c r="A177" s="197"/>
      <c r="B177" s="198">
        <v>4357</v>
      </c>
      <c r="C177" s="197" t="s">
        <v>462</v>
      </c>
      <c r="D177" s="54">
        <v>500</v>
      </c>
      <c r="E177" s="54">
        <f>9332-8688</f>
        <v>644</v>
      </c>
      <c r="F177" s="54">
        <v>322</v>
      </c>
      <c r="G177" s="305">
        <f t="shared" si="4"/>
        <v>50</v>
      </c>
    </row>
    <row r="178" spans="1:7" s="132" customFormat="1" ht="15">
      <c r="A178" s="197"/>
      <c r="B178" s="198">
        <v>4359</v>
      </c>
      <c r="C178" s="57" t="s">
        <v>463</v>
      </c>
      <c r="D178" s="54">
        <v>100</v>
      </c>
      <c r="E178" s="54">
        <v>358.2</v>
      </c>
      <c r="F178" s="54">
        <v>204.9</v>
      </c>
      <c r="G178" s="305">
        <f t="shared" si="4"/>
        <v>57.20268006700168</v>
      </c>
    </row>
    <row r="179" spans="1:7" s="132" customFormat="1" ht="15" hidden="1">
      <c r="A179" s="197"/>
      <c r="B179" s="302">
        <v>4359</v>
      </c>
      <c r="C179" s="57" t="s">
        <v>463</v>
      </c>
      <c r="D179" s="58"/>
      <c r="E179" s="58"/>
      <c r="F179" s="58"/>
      <c r="G179" s="305" t="e">
        <f t="shared" si="4"/>
        <v>#DIV/0!</v>
      </c>
    </row>
    <row r="180" spans="1:7" s="132" customFormat="1" ht="15">
      <c r="A180" s="69"/>
      <c r="B180" s="157">
        <v>4371</v>
      </c>
      <c r="C180" s="199" t="s">
        <v>464</v>
      </c>
      <c r="D180" s="54">
        <v>486</v>
      </c>
      <c r="E180" s="54">
        <v>486</v>
      </c>
      <c r="F180" s="54">
        <v>243</v>
      </c>
      <c r="G180" s="305">
        <f t="shared" si="4"/>
        <v>50</v>
      </c>
    </row>
    <row r="181" spans="1:7" s="132" customFormat="1" ht="15">
      <c r="A181" s="69"/>
      <c r="B181" s="157">
        <v>4374</v>
      </c>
      <c r="C181" s="69" t="s">
        <v>465</v>
      </c>
      <c r="D181" s="54">
        <v>143</v>
      </c>
      <c r="E181" s="54">
        <v>143</v>
      </c>
      <c r="F181" s="54">
        <v>71.5</v>
      </c>
      <c r="G181" s="305">
        <f t="shared" si="4"/>
        <v>50</v>
      </c>
    </row>
    <row r="182" spans="1:7" s="132" customFormat="1" ht="15">
      <c r="A182" s="197"/>
      <c r="B182" s="198">
        <v>4399</v>
      </c>
      <c r="C182" s="197" t="s">
        <v>466</v>
      </c>
      <c r="D182" s="58">
        <v>55</v>
      </c>
      <c r="E182" s="58">
        <v>75</v>
      </c>
      <c r="F182" s="58">
        <v>2</v>
      </c>
      <c r="G182" s="305">
        <f t="shared" si="4"/>
        <v>2.666666666666667</v>
      </c>
    </row>
    <row r="183" spans="1:7" s="132" customFormat="1" ht="15" hidden="1">
      <c r="A183" s="197"/>
      <c r="B183" s="198">
        <v>6402</v>
      </c>
      <c r="C183" s="197" t="s">
        <v>467</v>
      </c>
      <c r="D183" s="190"/>
      <c r="E183" s="190"/>
      <c r="F183" s="58"/>
      <c r="G183" s="305" t="e">
        <f>(#REF!/E183)*100</f>
        <v>#REF!</v>
      </c>
    </row>
    <row r="184" spans="1:7" s="132" customFormat="1" ht="15" customHeight="1" hidden="1">
      <c r="A184" s="197"/>
      <c r="B184" s="198">
        <v>6409</v>
      </c>
      <c r="C184" s="197" t="s">
        <v>468</v>
      </c>
      <c r="D184" s="190">
        <v>0</v>
      </c>
      <c r="E184" s="190">
        <v>0</v>
      </c>
      <c r="F184" s="190"/>
      <c r="G184" s="305" t="e">
        <f>(#REF!/E184)*100</f>
        <v>#REF!</v>
      </c>
    </row>
    <row r="185" spans="1:7" s="132" customFormat="1" ht="15" customHeight="1" thickBot="1">
      <c r="A185" s="197"/>
      <c r="B185" s="198"/>
      <c r="C185" s="197"/>
      <c r="D185" s="190"/>
      <c r="E185" s="190"/>
      <c r="F185" s="190"/>
      <c r="G185" s="305"/>
    </row>
    <row r="186" spans="1:7" s="132" customFormat="1" ht="18.75" customHeight="1" thickBot="1" thickTop="1">
      <c r="A186" s="184"/>
      <c r="B186" s="164"/>
      <c r="C186" s="165" t="s">
        <v>469</v>
      </c>
      <c r="D186" s="166">
        <f>SUM(D164:D185)</f>
        <v>15688</v>
      </c>
      <c r="E186" s="166">
        <f>SUM(E164:E185)</f>
        <v>33374.399999999994</v>
      </c>
      <c r="F186" s="166">
        <f>SUM(F164:F185)</f>
        <v>21373.9</v>
      </c>
      <c r="G186" s="307">
        <f>(F186/E186)*100</f>
        <v>64.04279927129778</v>
      </c>
    </row>
    <row r="187" spans="1:7" s="132" customFormat="1" ht="15.75" customHeight="1">
      <c r="A187" s="131"/>
      <c r="B187" s="134"/>
      <c r="C187" s="167"/>
      <c r="D187" s="168"/>
      <c r="E187" s="168"/>
      <c r="F187" s="168"/>
      <c r="G187" s="308"/>
    </row>
    <row r="188" spans="1:7" s="132" customFormat="1" ht="15.75" customHeight="1">
      <c r="A188" s="131"/>
      <c r="B188" s="134"/>
      <c r="C188" s="167"/>
      <c r="D188" s="169"/>
      <c r="E188" s="169"/>
      <c r="F188" s="169"/>
      <c r="G188" s="308"/>
    </row>
    <row r="189" spans="1:7" s="132" customFormat="1" ht="12.75" customHeight="1" hidden="1">
      <c r="A189" s="131"/>
      <c r="C189" s="134"/>
      <c r="D189" s="169"/>
      <c r="E189" s="169"/>
      <c r="F189" s="169"/>
      <c r="G189" s="308"/>
    </row>
    <row r="190" spans="1:7" s="132" customFormat="1" ht="12.75" customHeight="1" hidden="1">
      <c r="A190" s="131"/>
      <c r="B190" s="134"/>
      <c r="C190" s="167"/>
      <c r="D190" s="169"/>
      <c r="E190" s="169"/>
      <c r="F190" s="169"/>
      <c r="G190" s="308"/>
    </row>
    <row r="191" spans="1:7" s="132" customFormat="1" ht="12.75" customHeight="1" hidden="1">
      <c r="A191" s="131"/>
      <c r="B191" s="134"/>
      <c r="C191" s="167"/>
      <c r="D191" s="169"/>
      <c r="E191" s="169"/>
      <c r="F191" s="169"/>
      <c r="G191" s="308"/>
    </row>
    <row r="192" spans="1:7" s="132" customFormat="1" ht="12.75" customHeight="1" hidden="1">
      <c r="A192" s="131"/>
      <c r="B192" s="134"/>
      <c r="C192" s="167"/>
      <c r="D192" s="169"/>
      <c r="E192" s="169"/>
      <c r="F192" s="169"/>
      <c r="G192" s="308"/>
    </row>
    <row r="193" spans="1:7" s="132" customFormat="1" ht="12.75" customHeight="1" hidden="1">
      <c r="A193" s="131"/>
      <c r="B193" s="134"/>
      <c r="C193" s="167"/>
      <c r="D193" s="169"/>
      <c r="E193" s="169"/>
      <c r="F193" s="169"/>
      <c r="G193" s="308"/>
    </row>
    <row r="194" spans="1:7" s="132" customFormat="1" ht="12.75" customHeight="1" hidden="1">
      <c r="A194" s="131"/>
      <c r="B194" s="134"/>
      <c r="C194" s="167"/>
      <c r="D194" s="169"/>
      <c r="E194" s="169"/>
      <c r="F194" s="169"/>
      <c r="G194" s="308"/>
    </row>
    <row r="195" spans="1:7" s="132" customFormat="1" ht="12.75" customHeight="1" hidden="1">
      <c r="A195" s="131"/>
      <c r="B195" s="134"/>
      <c r="C195" s="167"/>
      <c r="D195" s="169"/>
      <c r="E195" s="141"/>
      <c r="F195" s="141"/>
      <c r="G195" s="313"/>
    </row>
    <row r="196" spans="1:7" s="132" customFormat="1" ht="12.75" customHeight="1" hidden="1">
      <c r="A196" s="131"/>
      <c r="B196" s="134"/>
      <c r="C196" s="167"/>
      <c r="D196" s="169"/>
      <c r="E196" s="169"/>
      <c r="F196" s="169"/>
      <c r="G196" s="308"/>
    </row>
    <row r="197" spans="1:7" s="132" customFormat="1" ht="12.75" customHeight="1" hidden="1">
      <c r="A197" s="131"/>
      <c r="B197" s="134"/>
      <c r="C197" s="167"/>
      <c r="D197" s="169"/>
      <c r="E197" s="169"/>
      <c r="F197" s="169"/>
      <c r="G197" s="308"/>
    </row>
    <row r="198" spans="1:7" s="132" customFormat="1" ht="18" customHeight="1" hidden="1">
      <c r="A198" s="131"/>
      <c r="B198" s="134"/>
      <c r="C198" s="167"/>
      <c r="D198" s="169"/>
      <c r="E198" s="141"/>
      <c r="F198" s="141"/>
      <c r="G198" s="313"/>
    </row>
    <row r="199" spans="1:7" s="132" customFormat="1" ht="15.75" customHeight="1" thickBot="1">
      <c r="A199" s="131"/>
      <c r="B199" s="134"/>
      <c r="C199" s="167"/>
      <c r="D199" s="169"/>
      <c r="E199" s="148"/>
      <c r="F199" s="148"/>
      <c r="G199" s="314"/>
    </row>
    <row r="200" spans="1:7" s="132" customFormat="1" ht="15.75">
      <c r="A200" s="296" t="s">
        <v>27</v>
      </c>
      <c r="B200" s="297" t="s">
        <v>28</v>
      </c>
      <c r="C200" s="296" t="s">
        <v>30</v>
      </c>
      <c r="D200" s="296" t="s">
        <v>31</v>
      </c>
      <c r="E200" s="296" t="s">
        <v>31</v>
      </c>
      <c r="F200" s="263" t="s">
        <v>8</v>
      </c>
      <c r="G200" s="309" t="s">
        <v>332</v>
      </c>
    </row>
    <row r="201" spans="1:7" s="132" customFormat="1" ht="15.75" customHeight="1" thickBot="1">
      <c r="A201" s="298"/>
      <c r="B201" s="299"/>
      <c r="C201" s="300"/>
      <c r="D201" s="301" t="s">
        <v>33</v>
      </c>
      <c r="E201" s="301" t="s">
        <v>34</v>
      </c>
      <c r="F201" s="267" t="s">
        <v>35</v>
      </c>
      <c r="G201" s="310" t="s">
        <v>333</v>
      </c>
    </row>
    <row r="202" spans="1:7" s="132" customFormat="1" ht="16.5" thickTop="1">
      <c r="A202" s="152">
        <v>60</v>
      </c>
      <c r="B202" s="153"/>
      <c r="C202" s="154" t="s">
        <v>193</v>
      </c>
      <c r="D202" s="90"/>
      <c r="E202" s="90"/>
      <c r="F202" s="90"/>
      <c r="G202" s="311"/>
    </row>
    <row r="203" spans="1:7" s="132" customFormat="1" ht="15.75">
      <c r="A203" s="103"/>
      <c r="B203" s="156"/>
      <c r="C203" s="103"/>
      <c r="D203" s="105"/>
      <c r="E203" s="105"/>
      <c r="F203" s="105"/>
      <c r="G203" s="305"/>
    </row>
    <row r="204" spans="1:7" s="132" customFormat="1" ht="15">
      <c r="A204" s="69"/>
      <c r="B204" s="157">
        <v>1014</v>
      </c>
      <c r="C204" s="69" t="s">
        <v>470</v>
      </c>
      <c r="D204" s="54">
        <v>650</v>
      </c>
      <c r="E204" s="54">
        <v>650</v>
      </c>
      <c r="F204" s="54">
        <v>168.3</v>
      </c>
      <c r="G204" s="305">
        <f aca="true" t="shared" si="5" ref="G204:G214">(F204/E204)*100</f>
        <v>25.892307692307693</v>
      </c>
    </row>
    <row r="205" spans="1:7" s="132" customFormat="1" ht="15" customHeight="1" hidden="1">
      <c r="A205" s="197"/>
      <c r="B205" s="198">
        <v>1031</v>
      </c>
      <c r="C205" s="197" t="s">
        <v>471</v>
      </c>
      <c r="D205" s="58"/>
      <c r="E205" s="58"/>
      <c r="F205" s="58"/>
      <c r="G205" s="305" t="e">
        <f t="shared" si="5"/>
        <v>#DIV/0!</v>
      </c>
    </row>
    <row r="206" spans="1:7" s="132" customFormat="1" ht="15" hidden="1">
      <c r="A206" s="69"/>
      <c r="B206" s="157">
        <v>1036</v>
      </c>
      <c r="C206" s="69" t="s">
        <v>472</v>
      </c>
      <c r="D206" s="54">
        <v>0</v>
      </c>
      <c r="E206" s="54">
        <v>0</v>
      </c>
      <c r="F206" s="54"/>
      <c r="G206" s="305" t="e">
        <f t="shared" si="5"/>
        <v>#DIV/0!</v>
      </c>
    </row>
    <row r="207" spans="1:7" s="132" customFormat="1" ht="15" customHeight="1" hidden="1">
      <c r="A207" s="197"/>
      <c r="B207" s="198">
        <v>1037</v>
      </c>
      <c r="C207" s="197" t="s">
        <v>473</v>
      </c>
      <c r="D207" s="58">
        <v>0</v>
      </c>
      <c r="E207" s="58">
        <v>0</v>
      </c>
      <c r="F207" s="58"/>
      <c r="G207" s="305" t="e">
        <f t="shared" si="5"/>
        <v>#DIV/0!</v>
      </c>
    </row>
    <row r="208" spans="1:7" s="132" customFormat="1" ht="15" hidden="1">
      <c r="A208" s="197"/>
      <c r="B208" s="198">
        <v>1039</v>
      </c>
      <c r="C208" s="197" t="s">
        <v>474</v>
      </c>
      <c r="D208" s="58">
        <v>0</v>
      </c>
      <c r="E208" s="58"/>
      <c r="F208" s="58"/>
      <c r="G208" s="305" t="e">
        <f t="shared" si="5"/>
        <v>#DIV/0!</v>
      </c>
    </row>
    <row r="209" spans="1:7" s="132" customFormat="1" ht="15">
      <c r="A209" s="197"/>
      <c r="B209" s="198">
        <v>1070</v>
      </c>
      <c r="C209" s="197" t="s">
        <v>475</v>
      </c>
      <c r="D209" s="58">
        <v>7</v>
      </c>
      <c r="E209" s="58">
        <v>7</v>
      </c>
      <c r="F209" s="58">
        <v>7</v>
      </c>
      <c r="G209" s="305">
        <f t="shared" si="5"/>
        <v>100</v>
      </c>
    </row>
    <row r="210" spans="1:7" s="132" customFormat="1" ht="15" hidden="1">
      <c r="A210" s="197"/>
      <c r="B210" s="198">
        <v>2331</v>
      </c>
      <c r="C210" s="197" t="s">
        <v>476</v>
      </c>
      <c r="D210" s="58"/>
      <c r="E210" s="58"/>
      <c r="F210" s="54"/>
      <c r="G210" s="305" t="e">
        <f t="shared" si="5"/>
        <v>#DIV/0!</v>
      </c>
    </row>
    <row r="211" spans="1:7" s="132" customFormat="1" ht="15">
      <c r="A211" s="197"/>
      <c r="B211" s="198">
        <v>3739</v>
      </c>
      <c r="C211" s="197" t="s">
        <v>477</v>
      </c>
      <c r="D211" s="54">
        <v>50</v>
      </c>
      <c r="E211" s="54">
        <v>50</v>
      </c>
      <c r="F211" s="54">
        <v>0</v>
      </c>
      <c r="G211" s="305">
        <f t="shared" si="5"/>
        <v>0</v>
      </c>
    </row>
    <row r="212" spans="1:7" s="132" customFormat="1" ht="15">
      <c r="A212" s="69"/>
      <c r="B212" s="157">
        <v>3749</v>
      </c>
      <c r="C212" s="69" t="s">
        <v>478</v>
      </c>
      <c r="D212" s="54">
        <v>100</v>
      </c>
      <c r="E212" s="54">
        <v>100</v>
      </c>
      <c r="F212" s="54">
        <v>1.8</v>
      </c>
      <c r="G212" s="305">
        <f t="shared" si="5"/>
        <v>1.8000000000000003</v>
      </c>
    </row>
    <row r="213" spans="1:7" s="132" customFormat="1" ht="15" hidden="1">
      <c r="A213" s="69"/>
      <c r="B213" s="157">
        <v>5272</v>
      </c>
      <c r="C213" s="69" t="s">
        <v>479</v>
      </c>
      <c r="D213" s="54"/>
      <c r="E213" s="54"/>
      <c r="F213" s="54"/>
      <c r="G213" s="305" t="e">
        <f t="shared" si="5"/>
        <v>#DIV/0!</v>
      </c>
    </row>
    <row r="214" spans="1:7" s="132" customFormat="1" ht="15">
      <c r="A214" s="69"/>
      <c r="B214" s="157">
        <v>6171</v>
      </c>
      <c r="C214" s="69" t="s">
        <v>480</v>
      </c>
      <c r="D214" s="54">
        <v>10</v>
      </c>
      <c r="E214" s="54">
        <v>10</v>
      </c>
      <c r="F214" s="54">
        <v>0</v>
      </c>
      <c r="G214" s="305">
        <f t="shared" si="5"/>
        <v>0</v>
      </c>
    </row>
    <row r="215" spans="1:7" s="132" customFormat="1" ht="15.75" thickBot="1">
      <c r="A215" s="159"/>
      <c r="B215" s="200"/>
      <c r="C215" s="159"/>
      <c r="D215" s="190"/>
      <c r="E215" s="190"/>
      <c r="F215" s="190"/>
      <c r="G215" s="315"/>
    </row>
    <row r="216" spans="1:7" s="132" customFormat="1" ht="18.75" customHeight="1" thickBot="1" thickTop="1">
      <c r="A216" s="163"/>
      <c r="B216" s="201"/>
      <c r="C216" s="202" t="s">
        <v>481</v>
      </c>
      <c r="D216" s="166">
        <f>SUM(D202:D215)</f>
        <v>817</v>
      </c>
      <c r="E216" s="166">
        <f>SUM(E203:E215)</f>
        <v>817</v>
      </c>
      <c r="F216" s="166">
        <f>SUM(F202:F215)</f>
        <v>177.10000000000002</v>
      </c>
      <c r="G216" s="307">
        <f>(F216/E216)*100</f>
        <v>21.676866585067323</v>
      </c>
    </row>
    <row r="217" spans="1:7" s="132" customFormat="1" ht="12.75" customHeight="1">
      <c r="A217" s="131"/>
      <c r="B217" s="134"/>
      <c r="C217" s="167"/>
      <c r="D217" s="169"/>
      <c r="E217" s="169"/>
      <c r="F217" s="169"/>
      <c r="G217" s="308"/>
    </row>
    <row r="218" spans="1:7" s="132" customFormat="1" ht="12.75" customHeight="1" hidden="1">
      <c r="A218" s="131"/>
      <c r="B218" s="134"/>
      <c r="C218" s="167"/>
      <c r="D218" s="169"/>
      <c r="E218" s="169"/>
      <c r="F218" s="169"/>
      <c r="G218" s="308"/>
    </row>
    <row r="219" spans="1:7" s="132" customFormat="1" ht="12.75" customHeight="1" hidden="1">
      <c r="A219" s="131"/>
      <c r="B219" s="134"/>
      <c r="C219" s="167"/>
      <c r="D219" s="169"/>
      <c r="E219" s="169"/>
      <c r="F219" s="169"/>
      <c r="G219" s="308"/>
    </row>
    <row r="220" spans="1:7" s="132" customFormat="1" ht="12.75" customHeight="1" hidden="1">
      <c r="A220" s="131"/>
      <c r="B220" s="134"/>
      <c r="C220" s="167"/>
      <c r="D220" s="169"/>
      <c r="E220" s="169"/>
      <c r="F220" s="169"/>
      <c r="G220" s="308"/>
    </row>
    <row r="221" spans="2:7" s="132" customFormat="1" ht="12.75" customHeight="1" hidden="1">
      <c r="B221" s="170"/>
      <c r="G221" s="291"/>
    </row>
    <row r="222" spans="2:7" s="132" customFormat="1" ht="12.75" customHeight="1">
      <c r="B222" s="170"/>
      <c r="G222" s="291"/>
    </row>
    <row r="223" spans="2:7" s="132" customFormat="1" ht="12.75" customHeight="1" thickBot="1">
      <c r="B223" s="170"/>
      <c r="G223" s="291"/>
    </row>
    <row r="224" spans="1:7" s="132" customFormat="1" ht="15.75">
      <c r="A224" s="296" t="s">
        <v>27</v>
      </c>
      <c r="B224" s="297" t="s">
        <v>28</v>
      </c>
      <c r="C224" s="296" t="s">
        <v>30</v>
      </c>
      <c r="D224" s="296" t="s">
        <v>31</v>
      </c>
      <c r="E224" s="296" t="s">
        <v>31</v>
      </c>
      <c r="F224" s="263" t="s">
        <v>8</v>
      </c>
      <c r="G224" s="309" t="s">
        <v>332</v>
      </c>
    </row>
    <row r="225" spans="1:7" s="132" customFormat="1" ht="15.75" customHeight="1" thickBot="1">
      <c r="A225" s="298"/>
      <c r="B225" s="299"/>
      <c r="C225" s="300"/>
      <c r="D225" s="301" t="s">
        <v>33</v>
      </c>
      <c r="E225" s="301" t="s">
        <v>34</v>
      </c>
      <c r="F225" s="267" t="s">
        <v>35</v>
      </c>
      <c r="G225" s="310" t="s">
        <v>333</v>
      </c>
    </row>
    <row r="226" spans="1:7" s="132" customFormat="1" ht="16.5" thickTop="1">
      <c r="A226" s="152">
        <v>80</v>
      </c>
      <c r="B226" s="152"/>
      <c r="C226" s="154" t="s">
        <v>207</v>
      </c>
      <c r="D226" s="90"/>
      <c r="E226" s="90"/>
      <c r="F226" s="90"/>
      <c r="G226" s="311"/>
    </row>
    <row r="227" spans="1:7" s="132" customFormat="1" ht="15.75">
      <c r="A227" s="103"/>
      <c r="B227" s="188"/>
      <c r="C227" s="103"/>
      <c r="D227" s="105"/>
      <c r="E227" s="105"/>
      <c r="F227" s="105"/>
      <c r="G227" s="305"/>
    </row>
    <row r="228" spans="1:7" s="132" customFormat="1" ht="15">
      <c r="A228" s="69"/>
      <c r="B228" s="189">
        <v>2219</v>
      </c>
      <c r="C228" s="69" t="s">
        <v>482</v>
      </c>
      <c r="D228" s="107">
        <v>400</v>
      </c>
      <c r="E228" s="54">
        <v>701</v>
      </c>
      <c r="F228" s="54">
        <v>373.1</v>
      </c>
      <c r="G228" s="305">
        <f aca="true" t="shared" si="6" ref="G228:G234">(F228/E228)*100</f>
        <v>53.22396576319544</v>
      </c>
    </row>
    <row r="229" spans="1:82" s="131" customFormat="1" ht="15">
      <c r="A229" s="69"/>
      <c r="B229" s="189">
        <v>2221</v>
      </c>
      <c r="C229" s="69" t="s">
        <v>483</v>
      </c>
      <c r="D229" s="107">
        <v>19280</v>
      </c>
      <c r="E229" s="54">
        <v>19519</v>
      </c>
      <c r="F229" s="54">
        <v>8914.9</v>
      </c>
      <c r="G229" s="305">
        <f t="shared" si="6"/>
        <v>45.67293406424509</v>
      </c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32"/>
      <c r="T229" s="132"/>
      <c r="U229" s="132"/>
      <c r="V229" s="132"/>
      <c r="W229" s="132"/>
      <c r="X229" s="132"/>
      <c r="Y229" s="132"/>
      <c r="Z229" s="132"/>
      <c r="AA229" s="132"/>
      <c r="AB229" s="132"/>
      <c r="AC229" s="132"/>
      <c r="AD229" s="132"/>
      <c r="AE229" s="132"/>
      <c r="AF229" s="132"/>
      <c r="AG229" s="132"/>
      <c r="AH229" s="132"/>
      <c r="AI229" s="132"/>
      <c r="AJ229" s="132"/>
      <c r="AK229" s="132"/>
      <c r="AL229" s="132"/>
      <c r="AM229" s="132"/>
      <c r="AN229" s="132"/>
      <c r="AO229" s="132"/>
      <c r="AP229" s="132"/>
      <c r="AQ229" s="132"/>
      <c r="AR229" s="132"/>
      <c r="AS229" s="132"/>
      <c r="AT229" s="132"/>
      <c r="AU229" s="132"/>
      <c r="AV229" s="132"/>
      <c r="AW229" s="132"/>
      <c r="AX229" s="132"/>
      <c r="AY229" s="132"/>
      <c r="AZ229" s="132"/>
      <c r="BA229" s="132"/>
      <c r="BB229" s="132"/>
      <c r="BC229" s="132"/>
      <c r="BD229" s="132"/>
      <c r="BE229" s="132"/>
      <c r="BF229" s="132"/>
      <c r="BG229" s="132"/>
      <c r="BH229" s="132"/>
      <c r="BI229" s="132"/>
      <c r="BJ229" s="132"/>
      <c r="BK229" s="132"/>
      <c r="BL229" s="132"/>
      <c r="BM229" s="132"/>
      <c r="BN229" s="132"/>
      <c r="BO229" s="132"/>
      <c r="BP229" s="132"/>
      <c r="BQ229" s="132"/>
      <c r="BR229" s="132"/>
      <c r="BS229" s="132"/>
      <c r="BT229" s="132"/>
      <c r="BU229" s="132"/>
      <c r="BV229" s="132"/>
      <c r="BW229" s="132"/>
      <c r="BX229" s="132"/>
      <c r="BY229" s="132"/>
      <c r="BZ229" s="132"/>
      <c r="CA229" s="132"/>
      <c r="CB229" s="132"/>
      <c r="CC229" s="132"/>
      <c r="CD229" s="132"/>
    </row>
    <row r="230" spans="1:82" s="131" customFormat="1" ht="15">
      <c r="A230" s="69"/>
      <c r="B230" s="189">
        <v>2229</v>
      </c>
      <c r="C230" s="69" t="s">
        <v>484</v>
      </c>
      <c r="D230" s="107">
        <v>0</v>
      </c>
      <c r="E230" s="54">
        <v>0</v>
      </c>
      <c r="F230" s="54">
        <v>46.8</v>
      </c>
      <c r="G230" s="305" t="e">
        <f t="shared" si="6"/>
        <v>#DIV/0!</v>
      </c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  <c r="Z230" s="132"/>
      <c r="AA230" s="132"/>
      <c r="AB230" s="132"/>
      <c r="AC230" s="132"/>
      <c r="AD230" s="132"/>
      <c r="AE230" s="132"/>
      <c r="AF230" s="132"/>
      <c r="AG230" s="132"/>
      <c r="AH230" s="132"/>
      <c r="AI230" s="132"/>
      <c r="AJ230" s="132"/>
      <c r="AK230" s="132"/>
      <c r="AL230" s="132"/>
      <c r="AM230" s="132"/>
      <c r="AN230" s="132"/>
      <c r="AO230" s="132"/>
      <c r="AP230" s="132"/>
      <c r="AQ230" s="132"/>
      <c r="AR230" s="132"/>
      <c r="AS230" s="132"/>
      <c r="AT230" s="132"/>
      <c r="AU230" s="132"/>
      <c r="AV230" s="132"/>
      <c r="AW230" s="132"/>
      <c r="AX230" s="132"/>
      <c r="AY230" s="132"/>
      <c r="AZ230" s="132"/>
      <c r="BA230" s="132"/>
      <c r="BB230" s="132"/>
      <c r="BC230" s="132"/>
      <c r="BD230" s="132"/>
      <c r="BE230" s="132"/>
      <c r="BF230" s="132"/>
      <c r="BG230" s="132"/>
      <c r="BH230" s="132"/>
      <c r="BI230" s="132"/>
      <c r="BJ230" s="132"/>
      <c r="BK230" s="132"/>
      <c r="BL230" s="132"/>
      <c r="BM230" s="132"/>
      <c r="BN230" s="132"/>
      <c r="BO230" s="132"/>
      <c r="BP230" s="132"/>
      <c r="BQ230" s="132"/>
      <c r="BR230" s="132"/>
      <c r="BS230" s="132"/>
      <c r="BT230" s="132"/>
      <c r="BU230" s="132"/>
      <c r="BV230" s="132"/>
      <c r="BW230" s="132"/>
      <c r="BX230" s="132"/>
      <c r="BY230" s="132"/>
      <c r="BZ230" s="132"/>
      <c r="CA230" s="132"/>
      <c r="CB230" s="132"/>
      <c r="CC230" s="132"/>
      <c r="CD230" s="132"/>
    </row>
    <row r="231" spans="1:82" s="131" customFormat="1" ht="15" hidden="1">
      <c r="A231" s="69"/>
      <c r="B231" s="189">
        <v>2232</v>
      </c>
      <c r="C231" s="69" t="s">
        <v>485</v>
      </c>
      <c r="D231" s="54">
        <v>0</v>
      </c>
      <c r="E231" s="54"/>
      <c r="F231" s="54"/>
      <c r="G231" s="305" t="e">
        <f t="shared" si="6"/>
        <v>#DIV/0!</v>
      </c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  <c r="R231" s="132"/>
      <c r="S231" s="132"/>
      <c r="T231" s="132"/>
      <c r="U231" s="132"/>
      <c r="V231" s="132"/>
      <c r="W231" s="132"/>
      <c r="X231" s="132"/>
      <c r="Y231" s="132"/>
      <c r="Z231" s="132"/>
      <c r="AA231" s="132"/>
      <c r="AB231" s="132"/>
      <c r="AC231" s="132"/>
      <c r="AD231" s="132"/>
      <c r="AE231" s="132"/>
      <c r="AF231" s="132"/>
      <c r="AG231" s="132"/>
      <c r="AH231" s="132"/>
      <c r="AI231" s="132"/>
      <c r="AJ231" s="132"/>
      <c r="AK231" s="132"/>
      <c r="AL231" s="132"/>
      <c r="AM231" s="132"/>
      <c r="AN231" s="132"/>
      <c r="AO231" s="132"/>
      <c r="AP231" s="132"/>
      <c r="AQ231" s="132"/>
      <c r="AR231" s="132"/>
      <c r="AS231" s="132"/>
      <c r="AT231" s="132"/>
      <c r="AU231" s="132"/>
      <c r="AV231" s="132"/>
      <c r="AW231" s="132"/>
      <c r="AX231" s="132"/>
      <c r="AY231" s="132"/>
      <c r="AZ231" s="132"/>
      <c r="BA231" s="132"/>
      <c r="BB231" s="132"/>
      <c r="BC231" s="132"/>
      <c r="BD231" s="132"/>
      <c r="BE231" s="132"/>
      <c r="BF231" s="132"/>
      <c r="BG231" s="132"/>
      <c r="BH231" s="132"/>
      <c r="BI231" s="132"/>
      <c r="BJ231" s="132"/>
      <c r="BK231" s="132"/>
      <c r="BL231" s="132"/>
      <c r="BM231" s="132"/>
      <c r="BN231" s="132"/>
      <c r="BO231" s="132"/>
      <c r="BP231" s="132"/>
      <c r="BQ231" s="132"/>
      <c r="BR231" s="132"/>
      <c r="BS231" s="132"/>
      <c r="BT231" s="132"/>
      <c r="BU231" s="132"/>
      <c r="BV231" s="132"/>
      <c r="BW231" s="132"/>
      <c r="BX231" s="132"/>
      <c r="BY231" s="132"/>
      <c r="BZ231" s="132"/>
      <c r="CA231" s="132"/>
      <c r="CB231" s="132"/>
      <c r="CC231" s="132"/>
      <c r="CD231" s="132"/>
    </row>
    <row r="232" spans="1:82" s="131" customFormat="1" ht="15">
      <c r="A232" s="69"/>
      <c r="B232" s="189">
        <v>2299</v>
      </c>
      <c r="C232" s="69" t="s">
        <v>484</v>
      </c>
      <c r="D232" s="54">
        <v>0</v>
      </c>
      <c r="E232" s="54">
        <v>2</v>
      </c>
      <c r="F232" s="54">
        <v>0</v>
      </c>
      <c r="G232" s="305">
        <f t="shared" si="6"/>
        <v>0</v>
      </c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  <c r="Z232" s="132"/>
      <c r="AA232" s="132"/>
      <c r="AB232" s="132"/>
      <c r="AC232" s="132"/>
      <c r="AD232" s="132"/>
      <c r="AE232" s="132"/>
      <c r="AF232" s="132"/>
      <c r="AG232" s="132"/>
      <c r="AH232" s="132"/>
      <c r="AI232" s="132"/>
      <c r="AJ232" s="132"/>
      <c r="AK232" s="132"/>
      <c r="AL232" s="132"/>
      <c r="AM232" s="132"/>
      <c r="AN232" s="132"/>
      <c r="AO232" s="132"/>
      <c r="AP232" s="132"/>
      <c r="AQ232" s="132"/>
      <c r="AR232" s="132"/>
      <c r="AS232" s="132"/>
      <c r="AT232" s="132"/>
      <c r="AU232" s="132"/>
      <c r="AV232" s="132"/>
      <c r="AW232" s="132"/>
      <c r="AX232" s="132"/>
      <c r="AY232" s="132"/>
      <c r="AZ232" s="132"/>
      <c r="BA232" s="132"/>
      <c r="BB232" s="132"/>
      <c r="BC232" s="132"/>
      <c r="BD232" s="132"/>
      <c r="BE232" s="132"/>
      <c r="BF232" s="132"/>
      <c r="BG232" s="132"/>
      <c r="BH232" s="132"/>
      <c r="BI232" s="132"/>
      <c r="BJ232" s="132"/>
      <c r="BK232" s="132"/>
      <c r="BL232" s="132"/>
      <c r="BM232" s="132"/>
      <c r="BN232" s="132"/>
      <c r="BO232" s="132"/>
      <c r="BP232" s="132"/>
      <c r="BQ232" s="132"/>
      <c r="BR232" s="132"/>
      <c r="BS232" s="132"/>
      <c r="BT232" s="132"/>
      <c r="BU232" s="132"/>
      <c r="BV232" s="132"/>
      <c r="BW232" s="132"/>
      <c r="BX232" s="132"/>
      <c r="BY232" s="132"/>
      <c r="BZ232" s="132"/>
      <c r="CA232" s="132"/>
      <c r="CB232" s="132"/>
      <c r="CC232" s="132"/>
      <c r="CD232" s="132"/>
    </row>
    <row r="233" spans="1:82" s="131" customFormat="1" ht="15">
      <c r="A233" s="197"/>
      <c r="B233" s="203">
        <v>6171</v>
      </c>
      <c r="C233" s="197" t="s">
        <v>486</v>
      </c>
      <c r="D233" s="105">
        <v>0</v>
      </c>
      <c r="E233" s="105">
        <v>0</v>
      </c>
      <c r="F233" s="105">
        <v>27</v>
      </c>
      <c r="G233" s="305" t="e">
        <f t="shared" si="6"/>
        <v>#DIV/0!</v>
      </c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  <c r="R233" s="132"/>
      <c r="S233" s="132"/>
      <c r="T233" s="132"/>
      <c r="U233" s="132"/>
      <c r="V233" s="132"/>
      <c r="W233" s="132"/>
      <c r="X233" s="132"/>
      <c r="Y233" s="132"/>
      <c r="Z233" s="132"/>
      <c r="AA233" s="132"/>
      <c r="AB233" s="132"/>
      <c r="AC233" s="132"/>
      <c r="AD233" s="132"/>
      <c r="AE233" s="132"/>
      <c r="AF233" s="132"/>
      <c r="AG233" s="132"/>
      <c r="AH233" s="132"/>
      <c r="AI233" s="132"/>
      <c r="AJ233" s="132"/>
      <c r="AK233" s="132"/>
      <c r="AL233" s="132"/>
      <c r="AM233" s="132"/>
      <c r="AN233" s="132"/>
      <c r="AO233" s="132"/>
      <c r="AP233" s="132"/>
      <c r="AQ233" s="132"/>
      <c r="AR233" s="132"/>
      <c r="AS233" s="132"/>
      <c r="AT233" s="132"/>
      <c r="AU233" s="132"/>
      <c r="AV233" s="132"/>
      <c r="AW233" s="132"/>
      <c r="AX233" s="132"/>
      <c r="AY233" s="132"/>
      <c r="AZ233" s="132"/>
      <c r="BA233" s="132"/>
      <c r="BB233" s="132"/>
      <c r="BC233" s="132"/>
      <c r="BD233" s="132"/>
      <c r="BE233" s="132"/>
      <c r="BF233" s="132"/>
      <c r="BG233" s="132"/>
      <c r="BH233" s="132"/>
      <c r="BI233" s="132"/>
      <c r="BJ233" s="132"/>
      <c r="BK233" s="132"/>
      <c r="BL233" s="132"/>
      <c r="BM233" s="132"/>
      <c r="BN233" s="132"/>
      <c r="BO233" s="132"/>
      <c r="BP233" s="132"/>
      <c r="BQ233" s="132"/>
      <c r="BR233" s="132"/>
      <c r="BS233" s="132"/>
      <c r="BT233" s="132"/>
      <c r="BU233" s="132"/>
      <c r="BV233" s="132"/>
      <c r="BW233" s="132"/>
      <c r="BX233" s="132"/>
      <c r="BY233" s="132"/>
      <c r="BZ233" s="132"/>
      <c r="CA233" s="132"/>
      <c r="CB233" s="132"/>
      <c r="CC233" s="132"/>
      <c r="CD233" s="132"/>
    </row>
    <row r="234" spans="1:82" s="131" customFormat="1" ht="15">
      <c r="A234" s="197"/>
      <c r="B234" s="203">
        <v>6402</v>
      </c>
      <c r="C234" s="197" t="s">
        <v>487</v>
      </c>
      <c r="D234" s="105">
        <v>0</v>
      </c>
      <c r="E234" s="105">
        <v>55</v>
      </c>
      <c r="F234" s="105">
        <v>54.1</v>
      </c>
      <c r="G234" s="305">
        <f t="shared" si="6"/>
        <v>98.36363636363636</v>
      </c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  <c r="R234" s="132"/>
      <c r="S234" s="132"/>
      <c r="T234" s="132"/>
      <c r="U234" s="132"/>
      <c r="V234" s="132"/>
      <c r="W234" s="132"/>
      <c r="X234" s="132"/>
      <c r="Y234" s="132"/>
      <c r="Z234" s="132"/>
      <c r="AA234" s="132"/>
      <c r="AB234" s="132"/>
      <c r="AC234" s="132"/>
      <c r="AD234" s="132"/>
      <c r="AE234" s="132"/>
      <c r="AF234" s="132"/>
      <c r="AG234" s="132"/>
      <c r="AH234" s="132"/>
      <c r="AI234" s="132"/>
      <c r="AJ234" s="132"/>
      <c r="AK234" s="132"/>
      <c r="AL234" s="132"/>
      <c r="AM234" s="132"/>
      <c r="AN234" s="132"/>
      <c r="AO234" s="132"/>
      <c r="AP234" s="132"/>
      <c r="AQ234" s="132"/>
      <c r="AR234" s="132"/>
      <c r="AS234" s="132"/>
      <c r="AT234" s="132"/>
      <c r="AU234" s="132"/>
      <c r="AV234" s="132"/>
      <c r="AW234" s="132"/>
      <c r="AX234" s="132"/>
      <c r="AY234" s="132"/>
      <c r="AZ234" s="132"/>
      <c r="BA234" s="132"/>
      <c r="BB234" s="132"/>
      <c r="BC234" s="132"/>
      <c r="BD234" s="132"/>
      <c r="BE234" s="132"/>
      <c r="BF234" s="132"/>
      <c r="BG234" s="132"/>
      <c r="BH234" s="132"/>
      <c r="BI234" s="132"/>
      <c r="BJ234" s="132"/>
      <c r="BK234" s="132"/>
      <c r="BL234" s="132"/>
      <c r="BM234" s="132"/>
      <c r="BN234" s="132"/>
      <c r="BO234" s="132"/>
      <c r="BP234" s="132"/>
      <c r="BQ234" s="132"/>
      <c r="BR234" s="132"/>
      <c r="BS234" s="132"/>
      <c r="BT234" s="132"/>
      <c r="BU234" s="132"/>
      <c r="BV234" s="132"/>
      <c r="BW234" s="132"/>
      <c r="BX234" s="132"/>
      <c r="BY234" s="132"/>
      <c r="BZ234" s="132"/>
      <c r="CA234" s="132"/>
      <c r="CB234" s="132"/>
      <c r="CC234" s="132"/>
      <c r="CD234" s="132"/>
    </row>
    <row r="235" spans="1:82" s="131" customFormat="1" ht="15" hidden="1">
      <c r="A235" s="197"/>
      <c r="B235" s="203">
        <v>6409</v>
      </c>
      <c r="C235" s="197" t="s">
        <v>488</v>
      </c>
      <c r="D235" s="105">
        <v>0</v>
      </c>
      <c r="E235" s="105"/>
      <c r="F235" s="105"/>
      <c r="G235" s="305" t="e">
        <f>(#REF!/E235)*100</f>
        <v>#REF!</v>
      </c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  <c r="R235" s="132"/>
      <c r="S235" s="132"/>
      <c r="T235" s="132"/>
      <c r="U235" s="132"/>
      <c r="V235" s="132"/>
      <c r="W235" s="132"/>
      <c r="X235" s="132"/>
      <c r="Y235" s="132"/>
      <c r="Z235" s="132"/>
      <c r="AA235" s="132"/>
      <c r="AB235" s="132"/>
      <c r="AC235" s="132"/>
      <c r="AD235" s="132"/>
      <c r="AE235" s="132"/>
      <c r="AF235" s="132"/>
      <c r="AG235" s="132"/>
      <c r="AH235" s="132"/>
      <c r="AI235" s="132"/>
      <c r="AJ235" s="132"/>
      <c r="AK235" s="132"/>
      <c r="AL235" s="132"/>
      <c r="AM235" s="132"/>
      <c r="AN235" s="132"/>
      <c r="AO235" s="132"/>
      <c r="AP235" s="132"/>
      <c r="AQ235" s="132"/>
      <c r="AR235" s="132"/>
      <c r="AS235" s="132"/>
      <c r="AT235" s="132"/>
      <c r="AU235" s="132"/>
      <c r="AV235" s="132"/>
      <c r="AW235" s="132"/>
      <c r="AX235" s="132"/>
      <c r="AY235" s="132"/>
      <c r="AZ235" s="132"/>
      <c r="BA235" s="132"/>
      <c r="BB235" s="132"/>
      <c r="BC235" s="132"/>
      <c r="BD235" s="132"/>
      <c r="BE235" s="132"/>
      <c r="BF235" s="132"/>
      <c r="BG235" s="132"/>
      <c r="BH235" s="132"/>
      <c r="BI235" s="132"/>
      <c r="BJ235" s="132"/>
      <c r="BK235" s="132"/>
      <c r="BL235" s="132"/>
      <c r="BM235" s="132"/>
      <c r="BN235" s="132"/>
      <c r="BO235" s="132"/>
      <c r="BP235" s="132"/>
      <c r="BQ235" s="132"/>
      <c r="BR235" s="132"/>
      <c r="BS235" s="132"/>
      <c r="BT235" s="132"/>
      <c r="BU235" s="132"/>
      <c r="BV235" s="132"/>
      <c r="BW235" s="132"/>
      <c r="BX235" s="132"/>
      <c r="BY235" s="132"/>
      <c r="BZ235" s="132"/>
      <c r="CA235" s="132"/>
      <c r="CB235" s="132"/>
      <c r="CC235" s="132"/>
      <c r="CD235" s="132"/>
    </row>
    <row r="236" spans="1:82" s="131" customFormat="1" ht="15.75" thickBot="1">
      <c r="A236" s="193"/>
      <c r="B236" s="192"/>
      <c r="C236" s="193"/>
      <c r="D236" s="162"/>
      <c r="E236" s="162"/>
      <c r="F236" s="162"/>
      <c r="G236" s="306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  <c r="R236" s="132"/>
      <c r="S236" s="132"/>
      <c r="T236" s="132"/>
      <c r="U236" s="132"/>
      <c r="V236" s="132"/>
      <c r="W236" s="132"/>
      <c r="X236" s="132"/>
      <c r="Y236" s="132"/>
      <c r="Z236" s="132"/>
      <c r="AA236" s="132"/>
      <c r="AB236" s="132"/>
      <c r="AC236" s="132"/>
      <c r="AD236" s="132"/>
      <c r="AE236" s="132"/>
      <c r="AF236" s="132"/>
      <c r="AG236" s="132"/>
      <c r="AH236" s="132"/>
      <c r="AI236" s="132"/>
      <c r="AJ236" s="132"/>
      <c r="AK236" s="132"/>
      <c r="AL236" s="132"/>
      <c r="AM236" s="132"/>
      <c r="AN236" s="132"/>
      <c r="AO236" s="132"/>
      <c r="AP236" s="132"/>
      <c r="AQ236" s="132"/>
      <c r="AR236" s="132"/>
      <c r="AS236" s="132"/>
      <c r="AT236" s="132"/>
      <c r="AU236" s="132"/>
      <c r="AV236" s="132"/>
      <c r="AW236" s="132"/>
      <c r="AX236" s="132"/>
      <c r="AY236" s="132"/>
      <c r="AZ236" s="132"/>
      <c r="BA236" s="132"/>
      <c r="BB236" s="132"/>
      <c r="BC236" s="132"/>
      <c r="BD236" s="132"/>
      <c r="BE236" s="132"/>
      <c r="BF236" s="132"/>
      <c r="BG236" s="132"/>
      <c r="BH236" s="132"/>
      <c r="BI236" s="132"/>
      <c r="BJ236" s="132"/>
      <c r="BK236" s="132"/>
      <c r="BL236" s="132"/>
      <c r="BM236" s="132"/>
      <c r="BN236" s="132"/>
      <c r="BO236" s="132"/>
      <c r="BP236" s="132"/>
      <c r="BQ236" s="132"/>
      <c r="BR236" s="132"/>
      <c r="BS236" s="132"/>
      <c r="BT236" s="132"/>
      <c r="BU236" s="132"/>
      <c r="BV236" s="132"/>
      <c r="BW236" s="132"/>
      <c r="BX236" s="132"/>
      <c r="BY236" s="132"/>
      <c r="BZ236" s="132"/>
      <c r="CA236" s="132"/>
      <c r="CB236" s="132"/>
      <c r="CC236" s="132"/>
      <c r="CD236" s="132"/>
    </row>
    <row r="237" spans="1:82" s="131" customFormat="1" ht="18.75" customHeight="1" thickBot="1" thickTop="1">
      <c r="A237" s="163"/>
      <c r="B237" s="204"/>
      <c r="C237" s="202" t="s">
        <v>489</v>
      </c>
      <c r="D237" s="166">
        <f>SUM(D228:D235)</f>
        <v>19680</v>
      </c>
      <c r="E237" s="166">
        <f>SUM(E228:E235)</f>
        <v>20277</v>
      </c>
      <c r="F237" s="166">
        <f>SUM(F228:F235)</f>
        <v>9415.9</v>
      </c>
      <c r="G237" s="307">
        <f>(F237/E237)*100</f>
        <v>46.43635646298762</v>
      </c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  <c r="R237" s="132"/>
      <c r="S237" s="132"/>
      <c r="T237" s="132"/>
      <c r="U237" s="132"/>
      <c r="V237" s="132"/>
      <c r="W237" s="132"/>
      <c r="X237" s="132"/>
      <c r="Y237" s="132"/>
      <c r="Z237" s="132"/>
      <c r="AA237" s="132"/>
      <c r="AB237" s="132"/>
      <c r="AC237" s="132"/>
      <c r="AD237" s="132"/>
      <c r="AE237" s="132"/>
      <c r="AF237" s="132"/>
      <c r="AG237" s="132"/>
      <c r="AH237" s="132"/>
      <c r="AI237" s="132"/>
      <c r="AJ237" s="132"/>
      <c r="AK237" s="132"/>
      <c r="AL237" s="132"/>
      <c r="AM237" s="132"/>
      <c r="AN237" s="132"/>
      <c r="AO237" s="132"/>
      <c r="AP237" s="132"/>
      <c r="AQ237" s="132"/>
      <c r="AR237" s="132"/>
      <c r="AS237" s="132"/>
      <c r="AT237" s="132"/>
      <c r="AU237" s="132"/>
      <c r="AV237" s="132"/>
      <c r="AW237" s="132"/>
      <c r="AX237" s="132"/>
      <c r="AY237" s="132"/>
      <c r="AZ237" s="132"/>
      <c r="BA237" s="132"/>
      <c r="BB237" s="132"/>
      <c r="BC237" s="132"/>
      <c r="BD237" s="132"/>
      <c r="BE237" s="132"/>
      <c r="BF237" s="132"/>
      <c r="BG237" s="132"/>
      <c r="BH237" s="132"/>
      <c r="BI237" s="132"/>
      <c r="BJ237" s="132"/>
      <c r="BK237" s="132"/>
      <c r="BL237" s="132"/>
      <c r="BM237" s="132"/>
      <c r="BN237" s="132"/>
      <c r="BO237" s="132"/>
      <c r="BP237" s="132"/>
      <c r="BQ237" s="132"/>
      <c r="BR237" s="132"/>
      <c r="BS237" s="132"/>
      <c r="BT237" s="132"/>
      <c r="BU237" s="132"/>
      <c r="BV237" s="132"/>
      <c r="BW237" s="132"/>
      <c r="BX237" s="132"/>
      <c r="BY237" s="132"/>
      <c r="BZ237" s="132"/>
      <c r="CA237" s="132"/>
      <c r="CB237" s="132"/>
      <c r="CC237" s="132"/>
      <c r="CD237" s="132"/>
    </row>
    <row r="238" spans="2:82" s="131" customFormat="1" ht="15.75" customHeight="1">
      <c r="B238" s="134"/>
      <c r="C238" s="167"/>
      <c r="D238" s="169"/>
      <c r="E238" s="169"/>
      <c r="F238" s="169"/>
      <c r="G238" s="308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  <c r="R238" s="132"/>
      <c r="S238" s="132"/>
      <c r="T238" s="132"/>
      <c r="U238" s="132"/>
      <c r="V238" s="132"/>
      <c r="W238" s="132"/>
      <c r="X238" s="132"/>
      <c r="Y238" s="132"/>
      <c r="Z238" s="132"/>
      <c r="AA238" s="132"/>
      <c r="AB238" s="132"/>
      <c r="AC238" s="132"/>
      <c r="AD238" s="132"/>
      <c r="AE238" s="132"/>
      <c r="AF238" s="132"/>
      <c r="AG238" s="132"/>
      <c r="AH238" s="132"/>
      <c r="AI238" s="132"/>
      <c r="AJ238" s="132"/>
      <c r="AK238" s="132"/>
      <c r="AL238" s="132"/>
      <c r="AM238" s="132"/>
      <c r="AN238" s="132"/>
      <c r="AO238" s="132"/>
      <c r="AP238" s="132"/>
      <c r="AQ238" s="132"/>
      <c r="AR238" s="132"/>
      <c r="AS238" s="132"/>
      <c r="AT238" s="132"/>
      <c r="AU238" s="132"/>
      <c r="AV238" s="132"/>
      <c r="AW238" s="132"/>
      <c r="AX238" s="132"/>
      <c r="AY238" s="132"/>
      <c r="AZ238" s="132"/>
      <c r="BA238" s="132"/>
      <c r="BB238" s="132"/>
      <c r="BC238" s="132"/>
      <c r="BD238" s="132"/>
      <c r="BE238" s="132"/>
      <c r="BF238" s="132"/>
      <c r="BG238" s="132"/>
      <c r="BH238" s="132"/>
      <c r="BI238" s="132"/>
      <c r="BJ238" s="132"/>
      <c r="BK238" s="132"/>
      <c r="BL238" s="132"/>
      <c r="BM238" s="132"/>
      <c r="BN238" s="132"/>
      <c r="BO238" s="132"/>
      <c r="BP238" s="132"/>
      <c r="BQ238" s="132"/>
      <c r="BR238" s="132"/>
      <c r="BS238" s="132"/>
      <c r="BT238" s="132"/>
      <c r="BU238" s="132"/>
      <c r="BV238" s="132"/>
      <c r="BW238" s="132"/>
      <c r="BX238" s="132"/>
      <c r="BY238" s="132"/>
      <c r="BZ238" s="132"/>
      <c r="CA238" s="132"/>
      <c r="CB238" s="132"/>
      <c r="CC238" s="132"/>
      <c r="CD238" s="132"/>
    </row>
    <row r="239" spans="2:82" s="131" customFormat="1" ht="12.75" customHeight="1" hidden="1">
      <c r="B239" s="134"/>
      <c r="C239" s="167"/>
      <c r="D239" s="169"/>
      <c r="E239" s="169"/>
      <c r="F239" s="169"/>
      <c r="G239" s="308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  <c r="AB239" s="132"/>
      <c r="AC239" s="132"/>
      <c r="AD239" s="132"/>
      <c r="AE239" s="132"/>
      <c r="AF239" s="132"/>
      <c r="AG239" s="132"/>
      <c r="AH239" s="132"/>
      <c r="AI239" s="132"/>
      <c r="AJ239" s="132"/>
      <c r="AK239" s="132"/>
      <c r="AL239" s="132"/>
      <c r="AM239" s="132"/>
      <c r="AN239" s="132"/>
      <c r="AO239" s="132"/>
      <c r="AP239" s="132"/>
      <c r="AQ239" s="132"/>
      <c r="AR239" s="132"/>
      <c r="AS239" s="132"/>
      <c r="AT239" s="132"/>
      <c r="AU239" s="132"/>
      <c r="AV239" s="132"/>
      <c r="AW239" s="132"/>
      <c r="AX239" s="132"/>
      <c r="AY239" s="132"/>
      <c r="AZ239" s="132"/>
      <c r="BA239" s="132"/>
      <c r="BB239" s="132"/>
      <c r="BC239" s="132"/>
      <c r="BD239" s="132"/>
      <c r="BE239" s="132"/>
      <c r="BF239" s="132"/>
      <c r="BG239" s="132"/>
      <c r="BH239" s="132"/>
      <c r="BI239" s="132"/>
      <c r="BJ239" s="132"/>
      <c r="BK239" s="132"/>
      <c r="BL239" s="132"/>
      <c r="BM239" s="132"/>
      <c r="BN239" s="132"/>
      <c r="BO239" s="132"/>
      <c r="BP239" s="132"/>
      <c r="BQ239" s="132"/>
      <c r="BR239" s="132"/>
      <c r="BS239" s="132"/>
      <c r="BT239" s="132"/>
      <c r="BU239" s="132"/>
      <c r="BV239" s="132"/>
      <c r="BW239" s="132"/>
      <c r="BX239" s="132"/>
      <c r="BY239" s="132"/>
      <c r="BZ239" s="132"/>
      <c r="CA239" s="132"/>
      <c r="CB239" s="132"/>
      <c r="CC239" s="132"/>
      <c r="CD239" s="132"/>
    </row>
    <row r="240" spans="2:82" s="131" customFormat="1" ht="12.75" customHeight="1" hidden="1">
      <c r="B240" s="134"/>
      <c r="C240" s="167"/>
      <c r="D240" s="169"/>
      <c r="E240" s="169"/>
      <c r="F240" s="169"/>
      <c r="G240" s="308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32"/>
      <c r="T240" s="132"/>
      <c r="U240" s="132"/>
      <c r="V240" s="132"/>
      <c r="W240" s="132"/>
      <c r="X240" s="132"/>
      <c r="Y240" s="132"/>
      <c r="Z240" s="132"/>
      <c r="AA240" s="132"/>
      <c r="AB240" s="132"/>
      <c r="AC240" s="132"/>
      <c r="AD240" s="132"/>
      <c r="AE240" s="132"/>
      <c r="AF240" s="132"/>
      <c r="AG240" s="132"/>
      <c r="AH240" s="132"/>
      <c r="AI240" s="132"/>
      <c r="AJ240" s="132"/>
      <c r="AK240" s="132"/>
      <c r="AL240" s="132"/>
      <c r="AM240" s="132"/>
      <c r="AN240" s="132"/>
      <c r="AO240" s="132"/>
      <c r="AP240" s="132"/>
      <c r="AQ240" s="132"/>
      <c r="AR240" s="132"/>
      <c r="AS240" s="132"/>
      <c r="AT240" s="132"/>
      <c r="AU240" s="132"/>
      <c r="AV240" s="132"/>
      <c r="AW240" s="132"/>
      <c r="AX240" s="132"/>
      <c r="AY240" s="132"/>
      <c r="AZ240" s="132"/>
      <c r="BA240" s="132"/>
      <c r="BB240" s="132"/>
      <c r="BC240" s="132"/>
      <c r="BD240" s="132"/>
      <c r="BE240" s="132"/>
      <c r="BF240" s="132"/>
      <c r="BG240" s="132"/>
      <c r="BH240" s="132"/>
      <c r="BI240" s="132"/>
      <c r="BJ240" s="132"/>
      <c r="BK240" s="132"/>
      <c r="BL240" s="132"/>
      <c r="BM240" s="132"/>
      <c r="BN240" s="132"/>
      <c r="BO240" s="132"/>
      <c r="BP240" s="132"/>
      <c r="BQ240" s="132"/>
      <c r="BR240" s="132"/>
      <c r="BS240" s="132"/>
      <c r="BT240" s="132"/>
      <c r="BU240" s="132"/>
      <c r="BV240" s="132"/>
      <c r="BW240" s="132"/>
      <c r="BX240" s="132"/>
      <c r="BY240" s="132"/>
      <c r="BZ240" s="132"/>
      <c r="CA240" s="132"/>
      <c r="CB240" s="132"/>
      <c r="CC240" s="132"/>
      <c r="CD240" s="132"/>
    </row>
    <row r="241" spans="2:82" s="131" customFormat="1" ht="12.75" customHeight="1" hidden="1">
      <c r="B241" s="134"/>
      <c r="C241" s="167"/>
      <c r="D241" s="169"/>
      <c r="E241" s="169"/>
      <c r="F241" s="169"/>
      <c r="G241" s="308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  <c r="S241" s="132"/>
      <c r="T241" s="132"/>
      <c r="U241" s="132"/>
      <c r="V241" s="132"/>
      <c r="W241" s="132"/>
      <c r="X241" s="132"/>
      <c r="Y241" s="132"/>
      <c r="Z241" s="132"/>
      <c r="AA241" s="132"/>
      <c r="AB241" s="132"/>
      <c r="AC241" s="132"/>
      <c r="AD241" s="132"/>
      <c r="AE241" s="132"/>
      <c r="AF241" s="132"/>
      <c r="AG241" s="132"/>
      <c r="AH241" s="132"/>
      <c r="AI241" s="132"/>
      <c r="AJ241" s="132"/>
      <c r="AK241" s="132"/>
      <c r="AL241" s="132"/>
      <c r="AM241" s="132"/>
      <c r="AN241" s="132"/>
      <c r="AO241" s="132"/>
      <c r="AP241" s="132"/>
      <c r="AQ241" s="132"/>
      <c r="AR241" s="132"/>
      <c r="AS241" s="132"/>
      <c r="AT241" s="132"/>
      <c r="AU241" s="132"/>
      <c r="AV241" s="132"/>
      <c r="AW241" s="132"/>
      <c r="AX241" s="132"/>
      <c r="AY241" s="132"/>
      <c r="AZ241" s="132"/>
      <c r="BA241" s="132"/>
      <c r="BB241" s="132"/>
      <c r="BC241" s="132"/>
      <c r="BD241" s="132"/>
      <c r="BE241" s="132"/>
      <c r="BF241" s="132"/>
      <c r="BG241" s="132"/>
      <c r="BH241" s="132"/>
      <c r="BI241" s="132"/>
      <c r="BJ241" s="132"/>
      <c r="BK241" s="132"/>
      <c r="BL241" s="132"/>
      <c r="BM241" s="132"/>
      <c r="BN241" s="132"/>
      <c r="BO241" s="132"/>
      <c r="BP241" s="132"/>
      <c r="BQ241" s="132"/>
      <c r="BR241" s="132"/>
      <c r="BS241" s="132"/>
      <c r="BT241" s="132"/>
      <c r="BU241" s="132"/>
      <c r="BV241" s="132"/>
      <c r="BW241" s="132"/>
      <c r="BX241" s="132"/>
      <c r="BY241" s="132"/>
      <c r="BZ241" s="132"/>
      <c r="CA241" s="132"/>
      <c r="CB241" s="132"/>
      <c r="CC241" s="132"/>
      <c r="CD241" s="132"/>
    </row>
    <row r="242" spans="2:82" s="131" customFormat="1" ht="12.75" customHeight="1" hidden="1">
      <c r="B242" s="134"/>
      <c r="C242" s="167"/>
      <c r="D242" s="169"/>
      <c r="E242" s="169"/>
      <c r="F242" s="169"/>
      <c r="G242" s="308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  <c r="U242" s="132"/>
      <c r="V242" s="132"/>
      <c r="W242" s="132"/>
      <c r="X242" s="132"/>
      <c r="Y242" s="132"/>
      <c r="Z242" s="132"/>
      <c r="AA242" s="132"/>
      <c r="AB242" s="132"/>
      <c r="AC242" s="132"/>
      <c r="AD242" s="132"/>
      <c r="AE242" s="132"/>
      <c r="AF242" s="132"/>
      <c r="AG242" s="132"/>
      <c r="AH242" s="132"/>
      <c r="AI242" s="132"/>
      <c r="AJ242" s="132"/>
      <c r="AK242" s="132"/>
      <c r="AL242" s="132"/>
      <c r="AM242" s="132"/>
      <c r="AN242" s="132"/>
      <c r="AO242" s="132"/>
      <c r="AP242" s="132"/>
      <c r="AQ242" s="132"/>
      <c r="AR242" s="132"/>
      <c r="AS242" s="132"/>
      <c r="AT242" s="132"/>
      <c r="AU242" s="132"/>
      <c r="AV242" s="132"/>
      <c r="AW242" s="132"/>
      <c r="AX242" s="132"/>
      <c r="AY242" s="132"/>
      <c r="AZ242" s="132"/>
      <c r="BA242" s="132"/>
      <c r="BB242" s="132"/>
      <c r="BC242" s="132"/>
      <c r="BD242" s="132"/>
      <c r="BE242" s="132"/>
      <c r="BF242" s="132"/>
      <c r="BG242" s="132"/>
      <c r="BH242" s="132"/>
      <c r="BI242" s="132"/>
      <c r="BJ242" s="132"/>
      <c r="BK242" s="132"/>
      <c r="BL242" s="132"/>
      <c r="BM242" s="132"/>
      <c r="BN242" s="132"/>
      <c r="BO242" s="132"/>
      <c r="BP242" s="132"/>
      <c r="BQ242" s="132"/>
      <c r="BR242" s="132"/>
      <c r="BS242" s="132"/>
      <c r="BT242" s="132"/>
      <c r="BU242" s="132"/>
      <c r="BV242" s="132"/>
      <c r="BW242" s="132"/>
      <c r="BX242" s="132"/>
      <c r="BY242" s="132"/>
      <c r="BZ242" s="132"/>
      <c r="CA242" s="132"/>
      <c r="CB242" s="132"/>
      <c r="CC242" s="132"/>
      <c r="CD242" s="132"/>
    </row>
    <row r="243" spans="2:82" s="131" customFormat="1" ht="12.75" customHeight="1" hidden="1">
      <c r="B243" s="134"/>
      <c r="C243" s="167"/>
      <c r="D243" s="169"/>
      <c r="E243" s="169"/>
      <c r="F243" s="169"/>
      <c r="G243" s="308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  <c r="T243" s="132"/>
      <c r="U243" s="132"/>
      <c r="V243" s="132"/>
      <c r="W243" s="132"/>
      <c r="X243" s="132"/>
      <c r="Y243" s="132"/>
      <c r="Z243" s="132"/>
      <c r="AA243" s="132"/>
      <c r="AB243" s="132"/>
      <c r="AC243" s="132"/>
      <c r="AD243" s="132"/>
      <c r="AE243" s="132"/>
      <c r="AF243" s="132"/>
      <c r="AG243" s="132"/>
      <c r="AH243" s="132"/>
      <c r="AI243" s="132"/>
      <c r="AJ243" s="132"/>
      <c r="AK243" s="132"/>
      <c r="AL243" s="132"/>
      <c r="AM243" s="132"/>
      <c r="AN243" s="132"/>
      <c r="AO243" s="132"/>
      <c r="AP243" s="132"/>
      <c r="AQ243" s="132"/>
      <c r="AR243" s="132"/>
      <c r="AS243" s="132"/>
      <c r="AT243" s="132"/>
      <c r="AU243" s="132"/>
      <c r="AV243" s="132"/>
      <c r="AW243" s="132"/>
      <c r="AX243" s="132"/>
      <c r="AY243" s="132"/>
      <c r="AZ243" s="132"/>
      <c r="BA243" s="132"/>
      <c r="BB243" s="132"/>
      <c r="BC243" s="132"/>
      <c r="BD243" s="132"/>
      <c r="BE243" s="132"/>
      <c r="BF243" s="132"/>
      <c r="BG243" s="132"/>
      <c r="BH243" s="132"/>
      <c r="BI243" s="132"/>
      <c r="BJ243" s="132"/>
      <c r="BK243" s="132"/>
      <c r="BL243" s="132"/>
      <c r="BM243" s="132"/>
      <c r="BN243" s="132"/>
      <c r="BO243" s="132"/>
      <c r="BP243" s="132"/>
      <c r="BQ243" s="132"/>
      <c r="BR243" s="132"/>
      <c r="BS243" s="132"/>
      <c r="BT243" s="132"/>
      <c r="BU243" s="132"/>
      <c r="BV243" s="132"/>
      <c r="BW243" s="132"/>
      <c r="BX243" s="132"/>
      <c r="BY243" s="132"/>
      <c r="BZ243" s="132"/>
      <c r="CA243" s="132"/>
      <c r="CB243" s="132"/>
      <c r="CC243" s="132"/>
      <c r="CD243" s="132"/>
    </row>
    <row r="244" spans="2:82" s="131" customFormat="1" ht="12.75" customHeight="1" hidden="1">
      <c r="B244" s="134"/>
      <c r="C244" s="167"/>
      <c r="D244" s="169"/>
      <c r="E244" s="169"/>
      <c r="F244" s="169"/>
      <c r="G244" s="308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132"/>
      <c r="U244" s="132"/>
      <c r="V244" s="132"/>
      <c r="W244" s="132"/>
      <c r="X244" s="132"/>
      <c r="Y244" s="132"/>
      <c r="Z244" s="132"/>
      <c r="AA244" s="132"/>
      <c r="AB244" s="132"/>
      <c r="AC244" s="132"/>
      <c r="AD244" s="132"/>
      <c r="AE244" s="132"/>
      <c r="AF244" s="132"/>
      <c r="AG244" s="132"/>
      <c r="AH244" s="132"/>
      <c r="AI244" s="132"/>
      <c r="AJ244" s="132"/>
      <c r="AK244" s="132"/>
      <c r="AL244" s="132"/>
      <c r="AM244" s="132"/>
      <c r="AN244" s="132"/>
      <c r="AO244" s="132"/>
      <c r="AP244" s="132"/>
      <c r="AQ244" s="132"/>
      <c r="AR244" s="132"/>
      <c r="AS244" s="132"/>
      <c r="AT244" s="132"/>
      <c r="AU244" s="132"/>
      <c r="AV244" s="132"/>
      <c r="AW244" s="132"/>
      <c r="AX244" s="132"/>
      <c r="AY244" s="132"/>
      <c r="AZ244" s="132"/>
      <c r="BA244" s="132"/>
      <c r="BB244" s="132"/>
      <c r="BC244" s="132"/>
      <c r="BD244" s="132"/>
      <c r="BE244" s="132"/>
      <c r="BF244" s="132"/>
      <c r="BG244" s="132"/>
      <c r="BH244" s="132"/>
      <c r="BI244" s="132"/>
      <c r="BJ244" s="132"/>
      <c r="BK244" s="132"/>
      <c r="BL244" s="132"/>
      <c r="BM244" s="132"/>
      <c r="BN244" s="132"/>
      <c r="BO244" s="132"/>
      <c r="BP244" s="132"/>
      <c r="BQ244" s="132"/>
      <c r="BR244" s="132"/>
      <c r="BS244" s="132"/>
      <c r="BT244" s="132"/>
      <c r="BU244" s="132"/>
      <c r="BV244" s="132"/>
      <c r="BW244" s="132"/>
      <c r="BX244" s="132"/>
      <c r="BY244" s="132"/>
      <c r="BZ244" s="132"/>
      <c r="CA244" s="132"/>
      <c r="CB244" s="132"/>
      <c r="CC244" s="132"/>
      <c r="CD244" s="132"/>
    </row>
    <row r="245" spans="2:82" s="131" customFormat="1" ht="12.75" customHeight="1" hidden="1">
      <c r="B245" s="134"/>
      <c r="C245" s="167"/>
      <c r="D245" s="169"/>
      <c r="E245" s="169"/>
      <c r="F245" s="169"/>
      <c r="G245" s="308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132"/>
      <c r="U245" s="132"/>
      <c r="V245" s="132"/>
      <c r="W245" s="132"/>
      <c r="X245" s="132"/>
      <c r="Y245" s="132"/>
      <c r="Z245" s="132"/>
      <c r="AA245" s="132"/>
      <c r="AB245" s="132"/>
      <c r="AC245" s="132"/>
      <c r="AD245" s="132"/>
      <c r="AE245" s="132"/>
      <c r="AF245" s="132"/>
      <c r="AG245" s="132"/>
      <c r="AH245" s="132"/>
      <c r="AI245" s="132"/>
      <c r="AJ245" s="132"/>
      <c r="AK245" s="132"/>
      <c r="AL245" s="132"/>
      <c r="AM245" s="132"/>
      <c r="AN245" s="132"/>
      <c r="AO245" s="132"/>
      <c r="AP245" s="132"/>
      <c r="AQ245" s="132"/>
      <c r="AR245" s="132"/>
      <c r="AS245" s="132"/>
      <c r="AT245" s="132"/>
      <c r="AU245" s="132"/>
      <c r="AV245" s="132"/>
      <c r="AW245" s="132"/>
      <c r="AX245" s="132"/>
      <c r="AY245" s="132"/>
      <c r="AZ245" s="132"/>
      <c r="BA245" s="132"/>
      <c r="BB245" s="132"/>
      <c r="BC245" s="132"/>
      <c r="BD245" s="132"/>
      <c r="BE245" s="132"/>
      <c r="BF245" s="132"/>
      <c r="BG245" s="132"/>
      <c r="BH245" s="132"/>
      <c r="BI245" s="132"/>
      <c r="BJ245" s="132"/>
      <c r="BK245" s="132"/>
      <c r="BL245" s="132"/>
      <c r="BM245" s="132"/>
      <c r="BN245" s="132"/>
      <c r="BO245" s="132"/>
      <c r="BP245" s="132"/>
      <c r="BQ245" s="132"/>
      <c r="BR245" s="132"/>
      <c r="BS245" s="132"/>
      <c r="BT245" s="132"/>
      <c r="BU245" s="132"/>
      <c r="BV245" s="132"/>
      <c r="BW245" s="132"/>
      <c r="BX245" s="132"/>
      <c r="BY245" s="132"/>
      <c r="BZ245" s="132"/>
      <c r="CA245" s="132"/>
      <c r="CB245" s="132"/>
      <c r="CC245" s="132"/>
      <c r="CD245" s="132"/>
    </row>
    <row r="246" spans="2:82" s="131" customFormat="1" ht="15.75" customHeight="1">
      <c r="B246" s="134"/>
      <c r="C246" s="167"/>
      <c r="D246" s="169"/>
      <c r="E246" s="141"/>
      <c r="F246" s="141"/>
      <c r="G246" s="313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132"/>
      <c r="U246" s="132"/>
      <c r="V246" s="132"/>
      <c r="W246" s="132"/>
      <c r="X246" s="132"/>
      <c r="Y246" s="132"/>
      <c r="Z246" s="132"/>
      <c r="AA246" s="132"/>
      <c r="AB246" s="132"/>
      <c r="AC246" s="132"/>
      <c r="AD246" s="132"/>
      <c r="AE246" s="132"/>
      <c r="AF246" s="132"/>
      <c r="AG246" s="132"/>
      <c r="AH246" s="132"/>
      <c r="AI246" s="132"/>
      <c r="AJ246" s="132"/>
      <c r="AK246" s="132"/>
      <c r="AL246" s="132"/>
      <c r="AM246" s="132"/>
      <c r="AN246" s="132"/>
      <c r="AO246" s="132"/>
      <c r="AP246" s="132"/>
      <c r="AQ246" s="132"/>
      <c r="AR246" s="132"/>
      <c r="AS246" s="132"/>
      <c r="AT246" s="132"/>
      <c r="AU246" s="132"/>
      <c r="AV246" s="132"/>
      <c r="AW246" s="132"/>
      <c r="AX246" s="132"/>
      <c r="AY246" s="132"/>
      <c r="AZ246" s="132"/>
      <c r="BA246" s="132"/>
      <c r="BB246" s="132"/>
      <c r="BC246" s="132"/>
      <c r="BD246" s="132"/>
      <c r="BE246" s="132"/>
      <c r="BF246" s="132"/>
      <c r="BG246" s="132"/>
      <c r="BH246" s="132"/>
      <c r="BI246" s="132"/>
      <c r="BJ246" s="132"/>
      <c r="BK246" s="132"/>
      <c r="BL246" s="132"/>
      <c r="BM246" s="132"/>
      <c r="BN246" s="132"/>
      <c r="BO246" s="132"/>
      <c r="BP246" s="132"/>
      <c r="BQ246" s="132"/>
      <c r="BR246" s="132"/>
      <c r="BS246" s="132"/>
      <c r="BT246" s="132"/>
      <c r="BU246" s="132"/>
      <c r="BV246" s="132"/>
      <c r="BW246" s="132"/>
      <c r="BX246" s="132"/>
      <c r="BY246" s="132"/>
      <c r="BZ246" s="132"/>
      <c r="CA246" s="132"/>
      <c r="CB246" s="132"/>
      <c r="CC246" s="132"/>
      <c r="CD246" s="132"/>
    </row>
    <row r="247" spans="2:82" s="131" customFormat="1" ht="15.75" customHeight="1">
      <c r="B247" s="134"/>
      <c r="C247" s="167"/>
      <c r="D247" s="169"/>
      <c r="E247" s="169"/>
      <c r="F247" s="169"/>
      <c r="G247" s="308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132"/>
      <c r="U247" s="132"/>
      <c r="V247" s="132"/>
      <c r="W247" s="132"/>
      <c r="X247" s="132"/>
      <c r="Y247" s="132"/>
      <c r="Z247" s="132"/>
      <c r="AA247" s="132"/>
      <c r="AB247" s="132"/>
      <c r="AC247" s="132"/>
      <c r="AD247" s="132"/>
      <c r="AE247" s="132"/>
      <c r="AF247" s="132"/>
      <c r="AG247" s="132"/>
      <c r="AH247" s="132"/>
      <c r="AI247" s="132"/>
      <c r="AJ247" s="132"/>
      <c r="AK247" s="132"/>
      <c r="AL247" s="132"/>
      <c r="AM247" s="132"/>
      <c r="AN247" s="132"/>
      <c r="AO247" s="132"/>
      <c r="AP247" s="132"/>
      <c r="AQ247" s="132"/>
      <c r="AR247" s="132"/>
      <c r="AS247" s="132"/>
      <c r="AT247" s="132"/>
      <c r="AU247" s="132"/>
      <c r="AV247" s="132"/>
      <c r="AW247" s="132"/>
      <c r="AX247" s="132"/>
      <c r="AY247" s="132"/>
      <c r="AZ247" s="132"/>
      <c r="BA247" s="132"/>
      <c r="BB247" s="132"/>
      <c r="BC247" s="132"/>
      <c r="BD247" s="132"/>
      <c r="BE247" s="132"/>
      <c r="BF247" s="132"/>
      <c r="BG247" s="132"/>
      <c r="BH247" s="132"/>
      <c r="BI247" s="132"/>
      <c r="BJ247" s="132"/>
      <c r="BK247" s="132"/>
      <c r="BL247" s="132"/>
      <c r="BM247" s="132"/>
      <c r="BN247" s="132"/>
      <c r="BO247" s="132"/>
      <c r="BP247" s="132"/>
      <c r="BQ247" s="132"/>
      <c r="BR247" s="132"/>
      <c r="BS247" s="132"/>
      <c r="BT247" s="132"/>
      <c r="BU247" s="132"/>
      <c r="BV247" s="132"/>
      <c r="BW247" s="132"/>
      <c r="BX247" s="132"/>
      <c r="BY247" s="132"/>
      <c r="BZ247" s="132"/>
      <c r="CA247" s="132"/>
      <c r="CB247" s="132"/>
      <c r="CC247" s="132"/>
      <c r="CD247" s="132"/>
    </row>
    <row r="248" spans="2:82" s="131" customFormat="1" ht="15.75" customHeight="1" thickBot="1">
      <c r="B248" s="134"/>
      <c r="C248" s="167"/>
      <c r="D248" s="169"/>
      <c r="E248" s="148"/>
      <c r="F248" s="148"/>
      <c r="G248" s="314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132"/>
      <c r="U248" s="132"/>
      <c r="V248" s="132"/>
      <c r="W248" s="132"/>
      <c r="X248" s="132"/>
      <c r="Y248" s="132"/>
      <c r="Z248" s="132"/>
      <c r="AA248" s="132"/>
      <c r="AB248" s="132"/>
      <c r="AC248" s="132"/>
      <c r="AD248" s="132"/>
      <c r="AE248" s="132"/>
      <c r="AF248" s="132"/>
      <c r="AG248" s="132"/>
      <c r="AH248" s="132"/>
      <c r="AI248" s="132"/>
      <c r="AJ248" s="132"/>
      <c r="AK248" s="132"/>
      <c r="AL248" s="132"/>
      <c r="AM248" s="132"/>
      <c r="AN248" s="132"/>
      <c r="AO248" s="132"/>
      <c r="AP248" s="132"/>
      <c r="AQ248" s="132"/>
      <c r="AR248" s="132"/>
      <c r="AS248" s="132"/>
      <c r="AT248" s="132"/>
      <c r="AU248" s="132"/>
      <c r="AV248" s="132"/>
      <c r="AW248" s="132"/>
      <c r="AX248" s="132"/>
      <c r="AY248" s="132"/>
      <c r="AZ248" s="132"/>
      <c r="BA248" s="132"/>
      <c r="BB248" s="132"/>
      <c r="BC248" s="132"/>
      <c r="BD248" s="132"/>
      <c r="BE248" s="132"/>
      <c r="BF248" s="132"/>
      <c r="BG248" s="132"/>
      <c r="BH248" s="132"/>
      <c r="BI248" s="132"/>
      <c r="BJ248" s="132"/>
      <c r="BK248" s="132"/>
      <c r="BL248" s="132"/>
      <c r="BM248" s="132"/>
      <c r="BN248" s="132"/>
      <c r="BO248" s="132"/>
      <c r="BP248" s="132"/>
      <c r="BQ248" s="132"/>
      <c r="BR248" s="132"/>
      <c r="BS248" s="132"/>
      <c r="BT248" s="132"/>
      <c r="BU248" s="132"/>
      <c r="BV248" s="132"/>
      <c r="BW248" s="132"/>
      <c r="BX248" s="132"/>
      <c r="BY248" s="132"/>
      <c r="BZ248" s="132"/>
      <c r="CA248" s="132"/>
      <c r="CB248" s="132"/>
      <c r="CC248" s="132"/>
      <c r="CD248" s="132"/>
    </row>
    <row r="249" spans="1:82" s="131" customFormat="1" ht="15.75" customHeight="1">
      <c r="A249" s="296" t="s">
        <v>27</v>
      </c>
      <c r="B249" s="297" t="s">
        <v>28</v>
      </c>
      <c r="C249" s="296" t="s">
        <v>30</v>
      </c>
      <c r="D249" s="296" t="s">
        <v>31</v>
      </c>
      <c r="E249" s="296" t="s">
        <v>31</v>
      </c>
      <c r="F249" s="263" t="s">
        <v>8</v>
      </c>
      <c r="G249" s="309" t="s">
        <v>332</v>
      </c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132"/>
      <c r="U249" s="132"/>
      <c r="V249" s="132"/>
      <c r="W249" s="132"/>
      <c r="X249" s="132"/>
      <c r="Y249" s="132"/>
      <c r="Z249" s="132"/>
      <c r="AA249" s="132"/>
      <c r="AB249" s="132"/>
      <c r="AC249" s="132"/>
      <c r="AD249" s="132"/>
      <c r="AE249" s="132"/>
      <c r="AF249" s="132"/>
      <c r="AG249" s="132"/>
      <c r="AH249" s="132"/>
      <c r="AI249" s="132"/>
      <c r="AJ249" s="132"/>
      <c r="AK249" s="132"/>
      <c r="AL249" s="132"/>
      <c r="AM249" s="132"/>
      <c r="AN249" s="132"/>
      <c r="AO249" s="132"/>
      <c r="AP249" s="132"/>
      <c r="AQ249" s="132"/>
      <c r="AR249" s="132"/>
      <c r="AS249" s="132"/>
      <c r="AT249" s="132"/>
      <c r="AU249" s="132"/>
      <c r="AV249" s="132"/>
      <c r="AW249" s="132"/>
      <c r="AX249" s="132"/>
      <c r="AY249" s="132"/>
      <c r="AZ249" s="132"/>
      <c r="BA249" s="132"/>
      <c r="BB249" s="132"/>
      <c r="BC249" s="132"/>
      <c r="BD249" s="132"/>
      <c r="BE249" s="132"/>
      <c r="BF249" s="132"/>
      <c r="BG249" s="132"/>
      <c r="BH249" s="132"/>
      <c r="BI249" s="132"/>
      <c r="BJ249" s="132"/>
      <c r="BK249" s="132"/>
      <c r="BL249" s="132"/>
      <c r="BM249" s="132"/>
      <c r="BN249" s="132"/>
      <c r="BO249" s="132"/>
      <c r="BP249" s="132"/>
      <c r="BQ249" s="132"/>
      <c r="BR249" s="132"/>
      <c r="BS249" s="132"/>
      <c r="BT249" s="132"/>
      <c r="BU249" s="132"/>
      <c r="BV249" s="132"/>
      <c r="BW249" s="132"/>
      <c r="BX249" s="132"/>
      <c r="BY249" s="132"/>
      <c r="BZ249" s="132"/>
      <c r="CA249" s="132"/>
      <c r="CB249" s="132"/>
      <c r="CC249" s="132"/>
      <c r="CD249" s="132"/>
    </row>
    <row r="250" spans="1:7" s="132" customFormat="1" ht="15.75" customHeight="1" thickBot="1">
      <c r="A250" s="298"/>
      <c r="B250" s="299"/>
      <c r="C250" s="300"/>
      <c r="D250" s="301" t="s">
        <v>33</v>
      </c>
      <c r="E250" s="301" t="s">
        <v>34</v>
      </c>
      <c r="F250" s="267" t="s">
        <v>35</v>
      </c>
      <c r="G250" s="310" t="s">
        <v>333</v>
      </c>
    </row>
    <row r="251" spans="1:7" s="132" customFormat="1" ht="16.5" thickTop="1">
      <c r="A251" s="152">
        <v>90</v>
      </c>
      <c r="B251" s="152"/>
      <c r="C251" s="154" t="s">
        <v>221</v>
      </c>
      <c r="D251" s="90"/>
      <c r="E251" s="90"/>
      <c r="F251" s="90"/>
      <c r="G251" s="311"/>
    </row>
    <row r="252" spans="1:7" s="132" customFormat="1" ht="15.75">
      <c r="A252" s="103"/>
      <c r="B252" s="188"/>
      <c r="C252" s="103"/>
      <c r="D252" s="105"/>
      <c r="E252" s="105"/>
      <c r="F252" s="105"/>
      <c r="G252" s="305"/>
    </row>
    <row r="253" spans="1:7" s="132" customFormat="1" ht="15">
      <c r="A253" s="69"/>
      <c r="B253" s="189">
        <v>2219</v>
      </c>
      <c r="C253" s="69" t="s">
        <v>365</v>
      </c>
      <c r="D253" s="105">
        <v>3159</v>
      </c>
      <c r="E253" s="105">
        <v>3770</v>
      </c>
      <c r="F253" s="105">
        <v>1315.4</v>
      </c>
      <c r="G253" s="305">
        <f>(F253/E253)*100</f>
        <v>34.891246684350136</v>
      </c>
    </row>
    <row r="254" spans="1:7" s="132" customFormat="1" ht="15">
      <c r="A254" s="69"/>
      <c r="B254" s="189">
        <v>4349</v>
      </c>
      <c r="C254" s="69" t="s">
        <v>490</v>
      </c>
      <c r="D254" s="105">
        <v>0</v>
      </c>
      <c r="E254" s="105">
        <v>1630.2</v>
      </c>
      <c r="F254" s="105">
        <v>323.1</v>
      </c>
      <c r="G254" s="305">
        <f>(F254/E254)*100</f>
        <v>19.81965403018035</v>
      </c>
    </row>
    <row r="255" spans="1:7" s="132" customFormat="1" ht="15">
      <c r="A255" s="69"/>
      <c r="B255" s="189">
        <v>5311</v>
      </c>
      <c r="C255" s="69" t="s">
        <v>491</v>
      </c>
      <c r="D255" s="105">
        <v>20166</v>
      </c>
      <c r="E255" s="105">
        <v>20408</v>
      </c>
      <c r="F255" s="105">
        <v>8584.2</v>
      </c>
      <c r="G255" s="305">
        <f>(F255/E255)*100</f>
        <v>42.06291650333203</v>
      </c>
    </row>
    <row r="256" spans="1:7" s="132" customFormat="1" ht="15.75">
      <c r="A256" s="188"/>
      <c r="B256" s="303">
        <v>6409</v>
      </c>
      <c r="C256" s="53" t="s">
        <v>492</v>
      </c>
      <c r="D256" s="54">
        <v>0</v>
      </c>
      <c r="E256" s="54">
        <v>0</v>
      </c>
      <c r="F256" s="54">
        <v>-0.8</v>
      </c>
      <c r="G256" s="305" t="e">
        <f>(F256/E256)*100</f>
        <v>#DIV/0!</v>
      </c>
    </row>
    <row r="257" spans="1:7" s="132" customFormat="1" ht="16.5" thickBot="1">
      <c r="A257" s="191"/>
      <c r="B257" s="191"/>
      <c r="C257" s="205"/>
      <c r="D257" s="206"/>
      <c r="E257" s="206"/>
      <c r="F257" s="206"/>
      <c r="G257" s="316"/>
    </row>
    <row r="258" spans="1:7" s="132" customFormat="1" ht="18.75" customHeight="1" thickBot="1" thickTop="1">
      <c r="A258" s="163"/>
      <c r="B258" s="204"/>
      <c r="C258" s="202" t="s">
        <v>493</v>
      </c>
      <c r="D258" s="166">
        <f>SUM(D251:D257)</f>
        <v>23325</v>
      </c>
      <c r="E258" s="166">
        <f>SUM(E251:E257)</f>
        <v>25808.2</v>
      </c>
      <c r="F258" s="166">
        <f>SUM(F251:F257)</f>
        <v>10221.900000000001</v>
      </c>
      <c r="G258" s="307">
        <f>(F258/E258)*100</f>
        <v>39.60717911361506</v>
      </c>
    </row>
    <row r="259" spans="1:7" s="132" customFormat="1" ht="15.75" customHeight="1">
      <c r="A259" s="131"/>
      <c r="B259" s="134"/>
      <c r="C259" s="167"/>
      <c r="D259" s="169"/>
      <c r="E259" s="169"/>
      <c r="F259" s="169"/>
      <c r="G259" s="308"/>
    </row>
    <row r="260" spans="1:7" s="132" customFormat="1" ht="15.75" customHeight="1" thickBot="1">
      <c r="A260" s="131"/>
      <c r="B260" s="134"/>
      <c r="C260" s="167"/>
      <c r="D260" s="169"/>
      <c r="E260" s="169"/>
      <c r="F260" s="169"/>
      <c r="G260" s="308"/>
    </row>
    <row r="261" spans="1:82" s="131" customFormat="1" ht="15.75" customHeight="1">
      <c r="A261" s="296" t="s">
        <v>27</v>
      </c>
      <c r="B261" s="297" t="s">
        <v>28</v>
      </c>
      <c r="C261" s="296" t="s">
        <v>30</v>
      </c>
      <c r="D261" s="296" t="s">
        <v>31</v>
      </c>
      <c r="E261" s="296" t="s">
        <v>31</v>
      </c>
      <c r="F261" s="263" t="s">
        <v>8</v>
      </c>
      <c r="G261" s="309" t="s">
        <v>332</v>
      </c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132"/>
      <c r="U261" s="132"/>
      <c r="V261" s="132"/>
      <c r="W261" s="132"/>
      <c r="X261" s="132"/>
      <c r="Y261" s="132"/>
      <c r="Z261" s="132"/>
      <c r="AA261" s="132"/>
      <c r="AB261" s="132"/>
      <c r="AC261" s="132"/>
      <c r="AD261" s="132"/>
      <c r="AE261" s="132"/>
      <c r="AF261" s="132"/>
      <c r="AG261" s="132"/>
      <c r="AH261" s="132"/>
      <c r="AI261" s="132"/>
      <c r="AJ261" s="132"/>
      <c r="AK261" s="132"/>
      <c r="AL261" s="132"/>
      <c r="AM261" s="132"/>
      <c r="AN261" s="132"/>
      <c r="AO261" s="132"/>
      <c r="AP261" s="132"/>
      <c r="AQ261" s="132"/>
      <c r="AR261" s="132"/>
      <c r="AS261" s="132"/>
      <c r="AT261" s="132"/>
      <c r="AU261" s="132"/>
      <c r="AV261" s="132"/>
      <c r="AW261" s="132"/>
      <c r="AX261" s="132"/>
      <c r="AY261" s="132"/>
      <c r="AZ261" s="132"/>
      <c r="BA261" s="132"/>
      <c r="BB261" s="132"/>
      <c r="BC261" s="132"/>
      <c r="BD261" s="132"/>
      <c r="BE261" s="132"/>
      <c r="BF261" s="132"/>
      <c r="BG261" s="132"/>
      <c r="BH261" s="132"/>
      <c r="BI261" s="132"/>
      <c r="BJ261" s="132"/>
      <c r="BK261" s="132"/>
      <c r="BL261" s="132"/>
      <c r="BM261" s="132"/>
      <c r="BN261" s="132"/>
      <c r="BO261" s="132"/>
      <c r="BP261" s="132"/>
      <c r="BQ261" s="132"/>
      <c r="BR261" s="132"/>
      <c r="BS261" s="132"/>
      <c r="BT261" s="132"/>
      <c r="BU261" s="132"/>
      <c r="BV261" s="132"/>
      <c r="BW261" s="132"/>
      <c r="BX261" s="132"/>
      <c r="BY261" s="132"/>
      <c r="BZ261" s="132"/>
      <c r="CA261" s="132"/>
      <c r="CB261" s="132"/>
      <c r="CC261" s="132"/>
      <c r="CD261" s="132"/>
    </row>
    <row r="262" spans="1:7" s="132" customFormat="1" ht="15.75" customHeight="1" thickBot="1">
      <c r="A262" s="298"/>
      <c r="B262" s="299"/>
      <c r="C262" s="300"/>
      <c r="D262" s="301" t="s">
        <v>33</v>
      </c>
      <c r="E262" s="301" t="s">
        <v>34</v>
      </c>
      <c r="F262" s="267" t="s">
        <v>35</v>
      </c>
      <c r="G262" s="310" t="s">
        <v>333</v>
      </c>
    </row>
    <row r="263" spans="1:7" s="132" customFormat="1" ht="16.5" thickTop="1">
      <c r="A263" s="152">
        <v>100</v>
      </c>
      <c r="B263" s="152"/>
      <c r="C263" s="103" t="s">
        <v>234</v>
      </c>
      <c r="D263" s="90"/>
      <c r="E263" s="90"/>
      <c r="F263" s="90"/>
      <c r="G263" s="311"/>
    </row>
    <row r="264" spans="1:7" s="132" customFormat="1" ht="15.75">
      <c r="A264" s="103"/>
      <c r="B264" s="188"/>
      <c r="C264" s="103"/>
      <c r="D264" s="105"/>
      <c r="E264" s="105"/>
      <c r="F264" s="105"/>
      <c r="G264" s="305"/>
    </row>
    <row r="265" spans="1:7" s="132" customFormat="1" ht="15.75">
      <c r="A265" s="103"/>
      <c r="B265" s="188"/>
      <c r="C265" s="103"/>
      <c r="D265" s="105"/>
      <c r="E265" s="105"/>
      <c r="F265" s="105"/>
      <c r="G265" s="305"/>
    </row>
    <row r="266" spans="1:7" s="132" customFormat="1" ht="15.75">
      <c r="A266" s="188"/>
      <c r="B266" s="303">
        <v>2169</v>
      </c>
      <c r="C266" s="53" t="s">
        <v>494</v>
      </c>
      <c r="D266" s="54">
        <v>300</v>
      </c>
      <c r="E266" s="54">
        <v>300</v>
      </c>
      <c r="F266" s="54">
        <v>3.4</v>
      </c>
      <c r="G266" s="305">
        <f>(F266/E266)*100</f>
        <v>1.1333333333333333</v>
      </c>
    </row>
    <row r="267" spans="1:7" s="132" customFormat="1" ht="15.75">
      <c r="A267" s="188"/>
      <c r="B267" s="303">
        <v>6171</v>
      </c>
      <c r="C267" s="53" t="s">
        <v>495</v>
      </c>
      <c r="D267" s="54">
        <v>0</v>
      </c>
      <c r="E267" s="54">
        <v>0</v>
      </c>
      <c r="F267" s="54">
        <v>0</v>
      </c>
      <c r="G267" s="305" t="e">
        <f>(F267/E267)*100</f>
        <v>#DIV/0!</v>
      </c>
    </row>
    <row r="268" spans="1:7" s="132" customFormat="1" ht="16.5" thickBot="1">
      <c r="A268" s="191"/>
      <c r="B268" s="304"/>
      <c r="C268" s="111"/>
      <c r="D268" s="112"/>
      <c r="E268" s="112"/>
      <c r="F268" s="112"/>
      <c r="G268" s="305"/>
    </row>
    <row r="269" spans="1:7" s="132" customFormat="1" ht="18.75" customHeight="1" thickBot="1" thickTop="1">
      <c r="A269" s="163"/>
      <c r="B269" s="204"/>
      <c r="C269" s="202" t="s">
        <v>496</v>
      </c>
      <c r="D269" s="166">
        <f>SUM(D263:D268)</f>
        <v>300</v>
      </c>
      <c r="E269" s="166">
        <f>SUM(E263:E268)</f>
        <v>300</v>
      </c>
      <c r="F269" s="166">
        <f>SUM(F263:F268)</f>
        <v>3.4</v>
      </c>
      <c r="G269" s="307">
        <f>(F269/E269)*100</f>
        <v>1.1333333333333333</v>
      </c>
    </row>
    <row r="270" spans="1:7" s="132" customFormat="1" ht="15.75" customHeight="1">
      <c r="A270" s="131"/>
      <c r="B270" s="134"/>
      <c r="C270" s="167"/>
      <c r="D270" s="169"/>
      <c r="E270" s="169"/>
      <c r="F270" s="169"/>
      <c r="G270" s="308"/>
    </row>
    <row r="271" spans="1:7" s="132" customFormat="1" ht="15.75" customHeight="1">
      <c r="A271" s="131"/>
      <c r="B271" s="134"/>
      <c r="C271" s="167"/>
      <c r="D271" s="169"/>
      <c r="E271" s="169"/>
      <c r="F271" s="169"/>
      <c r="G271" s="308"/>
    </row>
    <row r="272" spans="2:7" s="132" customFormat="1" ht="15.75" customHeight="1" thickBot="1">
      <c r="B272" s="170"/>
      <c r="G272" s="291"/>
    </row>
    <row r="273" spans="1:7" s="132" customFormat="1" ht="15.75">
      <c r="A273" s="296" t="s">
        <v>27</v>
      </c>
      <c r="B273" s="297" t="s">
        <v>28</v>
      </c>
      <c r="C273" s="296" t="s">
        <v>30</v>
      </c>
      <c r="D273" s="296" t="s">
        <v>31</v>
      </c>
      <c r="E273" s="296" t="s">
        <v>31</v>
      </c>
      <c r="F273" s="263" t="s">
        <v>8</v>
      </c>
      <c r="G273" s="309" t="s">
        <v>332</v>
      </c>
    </row>
    <row r="274" spans="1:7" s="132" customFormat="1" ht="15.75" customHeight="1" thickBot="1">
      <c r="A274" s="298"/>
      <c r="B274" s="299"/>
      <c r="C274" s="300"/>
      <c r="D274" s="301" t="s">
        <v>33</v>
      </c>
      <c r="E274" s="301" t="s">
        <v>34</v>
      </c>
      <c r="F274" s="267" t="s">
        <v>35</v>
      </c>
      <c r="G274" s="310" t="s">
        <v>333</v>
      </c>
    </row>
    <row r="275" spans="1:7" s="132" customFormat="1" ht="16.5" thickTop="1">
      <c r="A275" s="152">
        <v>110</v>
      </c>
      <c r="B275" s="152"/>
      <c r="C275" s="154" t="s">
        <v>239</v>
      </c>
      <c r="D275" s="90"/>
      <c r="E275" s="90"/>
      <c r="F275" s="90"/>
      <c r="G275" s="311"/>
    </row>
    <row r="276" spans="1:7" s="132" customFormat="1" ht="15" customHeight="1">
      <c r="A276" s="103"/>
      <c r="B276" s="188"/>
      <c r="C276" s="103"/>
      <c r="D276" s="105"/>
      <c r="E276" s="105"/>
      <c r="F276" s="105"/>
      <c r="G276" s="305"/>
    </row>
    <row r="277" spans="1:7" s="132" customFormat="1" ht="15" customHeight="1">
      <c r="A277" s="69"/>
      <c r="B277" s="189">
        <v>6171</v>
      </c>
      <c r="C277" s="69" t="s">
        <v>497</v>
      </c>
      <c r="D277" s="105">
        <v>0</v>
      </c>
      <c r="E277" s="105">
        <v>3</v>
      </c>
      <c r="F277" s="105">
        <v>49.4</v>
      </c>
      <c r="G277" s="305">
        <f aca="true" t="shared" si="7" ref="G277:G282">(F277/E277)*100</f>
        <v>1646.6666666666665</v>
      </c>
    </row>
    <row r="278" spans="1:7" s="132" customFormat="1" ht="15">
      <c r="A278" s="69"/>
      <c r="B278" s="189">
        <v>6310</v>
      </c>
      <c r="C278" s="69" t="s">
        <v>498</v>
      </c>
      <c r="D278" s="105">
        <v>1020</v>
      </c>
      <c r="E278" s="105">
        <v>1020</v>
      </c>
      <c r="F278" s="105">
        <v>400.7</v>
      </c>
      <c r="G278" s="305">
        <f t="shared" si="7"/>
        <v>39.28431372549019</v>
      </c>
    </row>
    <row r="279" spans="1:7" s="132" customFormat="1" ht="15">
      <c r="A279" s="69"/>
      <c r="B279" s="189">
        <v>6399</v>
      </c>
      <c r="C279" s="69" t="s">
        <v>499</v>
      </c>
      <c r="D279" s="105">
        <v>12411</v>
      </c>
      <c r="E279" s="105">
        <v>9323</v>
      </c>
      <c r="F279" s="105">
        <v>8334.2</v>
      </c>
      <c r="G279" s="305">
        <f t="shared" si="7"/>
        <v>89.3939718974579</v>
      </c>
    </row>
    <row r="280" spans="1:7" s="132" customFormat="1" ht="15">
      <c r="A280" s="69"/>
      <c r="B280" s="189">
        <v>6402</v>
      </c>
      <c r="C280" s="69" t="s">
        <v>500</v>
      </c>
      <c r="D280" s="105">
        <v>0</v>
      </c>
      <c r="E280" s="105">
        <v>0</v>
      </c>
      <c r="F280" s="105">
        <v>0</v>
      </c>
      <c r="G280" s="305" t="e">
        <f t="shared" si="7"/>
        <v>#DIV/0!</v>
      </c>
    </row>
    <row r="281" spans="1:7" s="132" customFormat="1" ht="15">
      <c r="A281" s="69"/>
      <c r="B281" s="189">
        <v>6409</v>
      </c>
      <c r="C281" s="69" t="s">
        <v>501</v>
      </c>
      <c r="D281" s="105">
        <v>0</v>
      </c>
      <c r="E281" s="105">
        <v>0</v>
      </c>
      <c r="F281" s="105">
        <v>0.5</v>
      </c>
      <c r="G281" s="305" t="e">
        <f t="shared" si="7"/>
        <v>#DIV/0!</v>
      </c>
    </row>
    <row r="282" spans="1:7" s="137" customFormat="1" ht="15.75" customHeight="1">
      <c r="A282" s="154"/>
      <c r="B282" s="152">
        <v>6409</v>
      </c>
      <c r="C282" s="154" t="s">
        <v>502</v>
      </c>
      <c r="D282" s="207">
        <v>8416</v>
      </c>
      <c r="E282" s="207">
        <v>4881.8</v>
      </c>
      <c r="F282" s="173">
        <v>0</v>
      </c>
      <c r="G282" s="305">
        <f t="shared" si="7"/>
        <v>0</v>
      </c>
    </row>
    <row r="283" spans="1:7" s="132" customFormat="1" ht="15.75" thickBot="1">
      <c r="A283" s="193"/>
      <c r="B283" s="192"/>
      <c r="C283" s="193"/>
      <c r="D283" s="208"/>
      <c r="E283" s="208"/>
      <c r="F283" s="208"/>
      <c r="G283" s="317"/>
    </row>
    <row r="284" spans="1:7" s="132" customFormat="1" ht="18.75" customHeight="1" thickBot="1" thickTop="1">
      <c r="A284" s="163"/>
      <c r="B284" s="204"/>
      <c r="C284" s="202" t="s">
        <v>503</v>
      </c>
      <c r="D284" s="209">
        <f>SUM(D276:D282)</f>
        <v>21847</v>
      </c>
      <c r="E284" s="209">
        <f>SUM(E276:E282)</f>
        <v>15227.8</v>
      </c>
      <c r="F284" s="209">
        <f>SUM(F276:F282)</f>
        <v>8784.800000000001</v>
      </c>
      <c r="G284" s="307">
        <f>(F284/E284)*100</f>
        <v>57.6892262835078</v>
      </c>
    </row>
    <row r="285" spans="1:7" s="132" customFormat="1" ht="18.75" customHeight="1">
      <c r="A285" s="131"/>
      <c r="B285" s="134"/>
      <c r="C285" s="167"/>
      <c r="D285" s="169"/>
      <c r="E285" s="169"/>
      <c r="F285" s="169"/>
      <c r="G285" s="308"/>
    </row>
    <row r="286" spans="1:7" s="132" customFormat="1" ht="13.5" customHeight="1" hidden="1">
      <c r="A286" s="131"/>
      <c r="B286" s="134"/>
      <c r="C286" s="167"/>
      <c r="D286" s="169"/>
      <c r="E286" s="169"/>
      <c r="F286" s="169"/>
      <c r="G286" s="308"/>
    </row>
    <row r="287" spans="1:7" s="132" customFormat="1" ht="13.5" customHeight="1" hidden="1">
      <c r="A287" s="131"/>
      <c r="B287" s="134"/>
      <c r="C287" s="167"/>
      <c r="D287" s="169"/>
      <c r="E287" s="169"/>
      <c r="F287" s="169"/>
      <c r="G287" s="308"/>
    </row>
    <row r="288" spans="1:7" s="132" customFormat="1" ht="13.5" customHeight="1" hidden="1">
      <c r="A288" s="131"/>
      <c r="B288" s="134"/>
      <c r="C288" s="167"/>
      <c r="D288" s="169"/>
      <c r="E288" s="169"/>
      <c r="F288" s="169"/>
      <c r="G288" s="308"/>
    </row>
    <row r="289" spans="1:7" s="132" customFormat="1" ht="13.5" customHeight="1" hidden="1">
      <c r="A289" s="131"/>
      <c r="B289" s="134"/>
      <c r="C289" s="167"/>
      <c r="D289" s="169"/>
      <c r="E289" s="169"/>
      <c r="F289" s="169"/>
      <c r="G289" s="308"/>
    </row>
    <row r="290" spans="1:7" s="132" customFormat="1" ht="13.5" customHeight="1" hidden="1">
      <c r="A290" s="131"/>
      <c r="B290" s="134"/>
      <c r="C290" s="167"/>
      <c r="D290" s="169"/>
      <c r="E290" s="169"/>
      <c r="F290" s="169"/>
      <c r="G290" s="308"/>
    </row>
    <row r="291" spans="1:7" s="132" customFormat="1" ht="16.5" customHeight="1">
      <c r="A291" s="131"/>
      <c r="B291" s="134"/>
      <c r="C291" s="167"/>
      <c r="D291" s="169"/>
      <c r="E291" s="169"/>
      <c r="F291" s="169"/>
      <c r="G291" s="308"/>
    </row>
    <row r="292" spans="1:7" s="132" customFormat="1" ht="15.75" customHeight="1" thickBot="1">
      <c r="A292" s="131"/>
      <c r="B292" s="134"/>
      <c r="C292" s="167"/>
      <c r="D292" s="169"/>
      <c r="E292" s="169"/>
      <c r="F292" s="169"/>
      <c r="G292" s="308"/>
    </row>
    <row r="293" spans="1:7" s="132" customFormat="1" ht="15.75">
      <c r="A293" s="296" t="s">
        <v>27</v>
      </c>
      <c r="B293" s="297" t="s">
        <v>28</v>
      </c>
      <c r="C293" s="296" t="s">
        <v>30</v>
      </c>
      <c r="D293" s="296" t="s">
        <v>31</v>
      </c>
      <c r="E293" s="296" t="s">
        <v>31</v>
      </c>
      <c r="F293" s="263" t="s">
        <v>8</v>
      </c>
      <c r="G293" s="309" t="s">
        <v>332</v>
      </c>
    </row>
    <row r="294" spans="1:7" s="132" customFormat="1" ht="15.75" customHeight="1" thickBot="1">
      <c r="A294" s="298"/>
      <c r="B294" s="299"/>
      <c r="C294" s="300"/>
      <c r="D294" s="301" t="s">
        <v>33</v>
      </c>
      <c r="E294" s="301" t="s">
        <v>34</v>
      </c>
      <c r="F294" s="267" t="s">
        <v>35</v>
      </c>
      <c r="G294" s="310" t="s">
        <v>333</v>
      </c>
    </row>
    <row r="295" spans="1:7" s="132" customFormat="1" ht="16.5" thickTop="1">
      <c r="A295" s="152">
        <v>120</v>
      </c>
      <c r="B295" s="152"/>
      <c r="C295" s="88" t="s">
        <v>269</v>
      </c>
      <c r="D295" s="90"/>
      <c r="E295" s="90"/>
      <c r="F295" s="90"/>
      <c r="G295" s="311"/>
    </row>
    <row r="296" spans="1:7" s="132" customFormat="1" ht="15" customHeight="1">
      <c r="A296" s="103"/>
      <c r="B296" s="188"/>
      <c r="C296" s="88"/>
      <c r="D296" s="105"/>
      <c r="E296" s="105"/>
      <c r="F296" s="105"/>
      <c r="G296" s="305"/>
    </row>
    <row r="297" spans="1:7" s="132" customFormat="1" ht="15" customHeight="1">
      <c r="A297" s="103"/>
      <c r="B297" s="188"/>
      <c r="C297" s="88"/>
      <c r="D297" s="190"/>
      <c r="E297" s="190"/>
      <c r="F297" s="190"/>
      <c r="G297" s="305"/>
    </row>
    <row r="298" spans="1:7" s="137" customFormat="1" ht="15.75" hidden="1">
      <c r="A298" s="69"/>
      <c r="B298" s="157">
        <v>2221</v>
      </c>
      <c r="C298" s="106" t="s">
        <v>366</v>
      </c>
      <c r="D298" s="105">
        <v>0</v>
      </c>
      <c r="E298" s="105"/>
      <c r="F298" s="190"/>
      <c r="G298" s="305" t="e">
        <f>(#REF!/E298)*100</f>
        <v>#REF!</v>
      </c>
    </row>
    <row r="299" spans="1:7" s="132" customFormat="1" ht="15.75">
      <c r="A299" s="103"/>
      <c r="B299" s="189">
        <v>2310</v>
      </c>
      <c r="C299" s="69" t="s">
        <v>504</v>
      </c>
      <c r="D299" s="190">
        <v>20</v>
      </c>
      <c r="E299" s="190">
        <v>20</v>
      </c>
      <c r="F299" s="190">
        <v>0</v>
      </c>
      <c r="G299" s="305">
        <f aca="true" t="shared" si="8" ref="G299:G310">(F299/E299)*100</f>
        <v>0</v>
      </c>
    </row>
    <row r="300" spans="1:7" s="132" customFormat="1" ht="15.75" customHeight="1" hidden="1">
      <c r="A300" s="103"/>
      <c r="B300" s="189">
        <v>2321</v>
      </c>
      <c r="C300" s="69" t="s">
        <v>505</v>
      </c>
      <c r="D300" s="190">
        <v>0</v>
      </c>
      <c r="E300" s="190"/>
      <c r="F300" s="190"/>
      <c r="G300" s="305" t="e">
        <f t="shared" si="8"/>
        <v>#DIV/0!</v>
      </c>
    </row>
    <row r="301" spans="1:7" s="132" customFormat="1" ht="15">
      <c r="A301" s="69"/>
      <c r="B301" s="189">
        <v>3612</v>
      </c>
      <c r="C301" s="69" t="s">
        <v>506</v>
      </c>
      <c r="D301" s="105">
        <v>10952</v>
      </c>
      <c r="E301" s="105">
        <v>10918.3</v>
      </c>
      <c r="F301" s="105">
        <v>3085.9</v>
      </c>
      <c r="G301" s="305">
        <f t="shared" si="8"/>
        <v>28.263557513532326</v>
      </c>
    </row>
    <row r="302" spans="1:7" s="132" customFormat="1" ht="15">
      <c r="A302" s="69"/>
      <c r="B302" s="189">
        <v>3613</v>
      </c>
      <c r="C302" s="69" t="s">
        <v>507</v>
      </c>
      <c r="D302" s="105">
        <v>6575</v>
      </c>
      <c r="E302" s="105">
        <v>7516.6</v>
      </c>
      <c r="F302" s="105">
        <v>4178.8</v>
      </c>
      <c r="G302" s="305">
        <f t="shared" si="8"/>
        <v>55.594284649974725</v>
      </c>
    </row>
    <row r="303" spans="1:7" s="132" customFormat="1" ht="15">
      <c r="A303" s="69"/>
      <c r="B303" s="189">
        <v>3632</v>
      </c>
      <c r="C303" s="69" t="s">
        <v>385</v>
      </c>
      <c r="D303" s="105">
        <v>1222</v>
      </c>
      <c r="E303" s="105">
        <v>1222</v>
      </c>
      <c r="F303" s="105">
        <v>233</v>
      </c>
      <c r="G303" s="305">
        <f t="shared" si="8"/>
        <v>19.0671031096563</v>
      </c>
    </row>
    <row r="304" spans="1:7" s="132" customFormat="1" ht="15">
      <c r="A304" s="69"/>
      <c r="B304" s="189">
        <v>3634</v>
      </c>
      <c r="C304" s="69" t="s">
        <v>508</v>
      </c>
      <c r="D304" s="105">
        <v>800</v>
      </c>
      <c r="E304" s="105">
        <v>800</v>
      </c>
      <c r="F304" s="105">
        <v>108.7</v>
      </c>
      <c r="G304" s="305">
        <f t="shared" si="8"/>
        <v>13.5875</v>
      </c>
    </row>
    <row r="305" spans="1:7" s="132" customFormat="1" ht="15">
      <c r="A305" s="69"/>
      <c r="B305" s="189">
        <v>3639</v>
      </c>
      <c r="C305" s="69" t="s">
        <v>509</v>
      </c>
      <c r="D305" s="105">
        <f>14607-10740</f>
        <v>3867</v>
      </c>
      <c r="E305" s="105">
        <f>14950-10740</f>
        <v>4210</v>
      </c>
      <c r="F305" s="105">
        <f>3388.2-164.1</f>
        <v>3224.1</v>
      </c>
      <c r="G305" s="305">
        <f t="shared" si="8"/>
        <v>76.58194774346792</v>
      </c>
    </row>
    <row r="306" spans="1:7" s="132" customFormat="1" ht="15" customHeight="1" hidden="1">
      <c r="A306" s="69"/>
      <c r="B306" s="189">
        <v>3639</v>
      </c>
      <c r="C306" s="69" t="s">
        <v>510</v>
      </c>
      <c r="D306" s="105">
        <v>0</v>
      </c>
      <c r="E306" s="105"/>
      <c r="F306" s="105"/>
      <c r="G306" s="305" t="e">
        <f t="shared" si="8"/>
        <v>#DIV/0!</v>
      </c>
    </row>
    <row r="307" spans="1:7" s="132" customFormat="1" ht="15">
      <c r="A307" s="69"/>
      <c r="B307" s="189">
        <v>3639</v>
      </c>
      <c r="C307" s="69" t="s">
        <v>511</v>
      </c>
      <c r="D307" s="105">
        <v>10740</v>
      </c>
      <c r="E307" s="105">
        <v>10740</v>
      </c>
      <c r="F307" s="105">
        <v>164.1</v>
      </c>
      <c r="G307" s="305">
        <f t="shared" si="8"/>
        <v>1.5279329608938546</v>
      </c>
    </row>
    <row r="308" spans="1:7" s="132" customFormat="1" ht="15">
      <c r="A308" s="69"/>
      <c r="B308" s="189">
        <v>3729</v>
      </c>
      <c r="C308" s="69" t="s">
        <v>512</v>
      </c>
      <c r="D308" s="105">
        <v>1</v>
      </c>
      <c r="E308" s="105">
        <v>1</v>
      </c>
      <c r="F308" s="105">
        <v>0</v>
      </c>
      <c r="G308" s="305">
        <f t="shared" si="8"/>
        <v>0</v>
      </c>
    </row>
    <row r="309" spans="1:7" s="132" customFormat="1" ht="15">
      <c r="A309" s="197"/>
      <c r="B309" s="203">
        <v>4349</v>
      </c>
      <c r="C309" s="197" t="s">
        <v>513</v>
      </c>
      <c r="D309" s="190">
        <v>0</v>
      </c>
      <c r="E309" s="190">
        <v>48.4</v>
      </c>
      <c r="F309" s="190">
        <v>48.3</v>
      </c>
      <c r="G309" s="305">
        <f t="shared" si="8"/>
        <v>99.79338842975206</v>
      </c>
    </row>
    <row r="310" spans="1:7" s="132" customFormat="1" ht="15">
      <c r="A310" s="197"/>
      <c r="B310" s="203">
        <v>6409</v>
      </c>
      <c r="C310" s="197" t="s">
        <v>514</v>
      </c>
      <c r="D310" s="190">
        <v>0</v>
      </c>
      <c r="E310" s="190">
        <v>3.7</v>
      </c>
      <c r="F310" s="190">
        <v>0</v>
      </c>
      <c r="G310" s="305">
        <f t="shared" si="8"/>
        <v>0</v>
      </c>
    </row>
    <row r="311" spans="1:7" s="132" customFormat="1" ht="15" customHeight="1" thickBot="1">
      <c r="A311" s="191"/>
      <c r="B311" s="191"/>
      <c r="C311" s="205"/>
      <c r="D311" s="208"/>
      <c r="E311" s="208"/>
      <c r="F311" s="208"/>
      <c r="G311" s="317"/>
    </row>
    <row r="312" spans="1:7" s="132" customFormat="1" ht="18.75" customHeight="1" thickBot="1" thickTop="1">
      <c r="A312" s="184"/>
      <c r="B312" s="204"/>
      <c r="C312" s="202" t="s">
        <v>515</v>
      </c>
      <c r="D312" s="209">
        <f>SUM(D298:D310)</f>
        <v>34177</v>
      </c>
      <c r="E312" s="209">
        <f>SUM(E298:E310)</f>
        <v>35480</v>
      </c>
      <c r="F312" s="209">
        <f>SUM(F298:F310)</f>
        <v>11042.9</v>
      </c>
      <c r="G312" s="307">
        <f>(F312/E312)*100</f>
        <v>31.124295377677562</v>
      </c>
    </row>
    <row r="313" spans="1:7" s="132" customFormat="1" ht="15.75" customHeight="1">
      <c r="A313" s="131"/>
      <c r="B313" s="134"/>
      <c r="C313" s="167"/>
      <c r="D313" s="169"/>
      <c r="E313" s="169"/>
      <c r="F313" s="169"/>
      <c r="G313" s="308"/>
    </row>
    <row r="314" spans="1:7" s="132" customFormat="1" ht="15.75" customHeight="1">
      <c r="A314" s="131"/>
      <c r="B314" s="134"/>
      <c r="C314" s="167"/>
      <c r="D314" s="169"/>
      <c r="E314" s="169"/>
      <c r="F314" s="169"/>
      <c r="G314" s="308"/>
    </row>
    <row r="315" s="132" customFormat="1" ht="15.75" customHeight="1" thickBot="1">
      <c r="G315" s="291"/>
    </row>
    <row r="316" spans="1:7" s="132" customFormat="1" ht="15.75">
      <c r="A316" s="296" t="s">
        <v>27</v>
      </c>
      <c r="B316" s="297" t="s">
        <v>28</v>
      </c>
      <c r="C316" s="296" t="s">
        <v>30</v>
      </c>
      <c r="D316" s="296" t="s">
        <v>31</v>
      </c>
      <c r="E316" s="296" t="s">
        <v>31</v>
      </c>
      <c r="F316" s="263" t="s">
        <v>8</v>
      </c>
      <c r="G316" s="309" t="s">
        <v>332</v>
      </c>
    </row>
    <row r="317" spans="1:7" s="132" customFormat="1" ht="15.75" customHeight="1" thickBot="1">
      <c r="A317" s="298"/>
      <c r="B317" s="299"/>
      <c r="C317" s="300"/>
      <c r="D317" s="301" t="s">
        <v>33</v>
      </c>
      <c r="E317" s="301" t="s">
        <v>34</v>
      </c>
      <c r="F317" s="267" t="s">
        <v>35</v>
      </c>
      <c r="G317" s="310" t="s">
        <v>333</v>
      </c>
    </row>
    <row r="318" spans="1:7" s="132" customFormat="1" ht="38.25" customHeight="1" thickBot="1" thickTop="1">
      <c r="A318" s="202"/>
      <c r="B318" s="210"/>
      <c r="C318" s="211" t="s">
        <v>516</v>
      </c>
      <c r="D318" s="212">
        <f>SUM(D35,D125,D153,D186,D216,D237,D258,D269,D284,D312,)</f>
        <v>439083</v>
      </c>
      <c r="E318" s="212">
        <f>SUM(E35,E125,E153,E186,E216,E237,E258,E269,E284,E312)</f>
        <v>480935.1</v>
      </c>
      <c r="F318" s="212">
        <f>SUM(F35,F125,F153,F186,F216,F237,F258,F269,F284,F312,)</f>
        <v>188573.79999999996</v>
      </c>
      <c r="G318" s="318">
        <f>(F318/E318)*100</f>
        <v>39.20982269749078</v>
      </c>
    </row>
    <row r="319" spans="1:7" ht="15">
      <c r="A319" s="65"/>
      <c r="B319" s="65"/>
      <c r="C319" s="65"/>
      <c r="D319" s="65"/>
      <c r="E319" s="65"/>
      <c r="F319" s="65"/>
      <c r="G319" s="65"/>
    </row>
    <row r="320" spans="1:7" ht="15" customHeight="1">
      <c r="A320" s="65"/>
      <c r="B320" s="65"/>
      <c r="C320" s="65"/>
      <c r="D320" s="65"/>
      <c r="E320" s="65"/>
      <c r="F320" s="65"/>
      <c r="G320" s="65"/>
    </row>
    <row r="321" spans="1:7" ht="15" customHeight="1">
      <c r="A321" s="65"/>
      <c r="B321" s="65"/>
      <c r="C321" s="65"/>
      <c r="D321" s="65"/>
      <c r="E321" s="65"/>
      <c r="F321" s="65"/>
      <c r="G321" s="65"/>
    </row>
    <row r="322" spans="1:7" ht="15" customHeight="1">
      <c r="A322" s="65"/>
      <c r="B322" s="65"/>
      <c r="C322" s="65"/>
      <c r="D322" s="65"/>
      <c r="E322" s="65"/>
      <c r="F322" s="65"/>
      <c r="G322" s="65"/>
    </row>
    <row r="323" spans="1:7" ht="15">
      <c r="A323" s="65"/>
      <c r="B323" s="65"/>
      <c r="C323" s="65"/>
      <c r="D323" s="65"/>
      <c r="E323" s="65"/>
      <c r="F323" s="65"/>
      <c r="G323" s="65"/>
    </row>
    <row r="324" spans="1:7" ht="15">
      <c r="A324" s="65"/>
      <c r="B324" s="65"/>
      <c r="C324" s="65"/>
      <c r="D324" s="65"/>
      <c r="E324" s="65"/>
      <c r="F324" s="65"/>
      <c r="G324" s="65"/>
    </row>
    <row r="325" spans="1:7" ht="15">
      <c r="A325" s="65"/>
      <c r="B325" s="65"/>
      <c r="C325" s="66"/>
      <c r="D325" s="65"/>
      <c r="E325" s="65"/>
      <c r="F325" s="65"/>
      <c r="G325" s="65"/>
    </row>
    <row r="326" spans="1:7" ht="15">
      <c r="A326" s="65"/>
      <c r="B326" s="65"/>
      <c r="C326" s="65"/>
      <c r="D326" s="65"/>
      <c r="E326" s="65"/>
      <c r="F326" s="65"/>
      <c r="G326" s="65"/>
    </row>
    <row r="327" spans="1:7" ht="15">
      <c r="A327" s="65"/>
      <c r="B327" s="65"/>
      <c r="C327" s="65"/>
      <c r="D327" s="65"/>
      <c r="E327" s="65"/>
      <c r="F327" s="65"/>
      <c r="G327" s="65"/>
    </row>
    <row r="328" spans="1:7" ht="15">
      <c r="A328" s="65"/>
      <c r="B328" s="65"/>
      <c r="C328" s="65"/>
      <c r="D328" s="65"/>
      <c r="E328" s="65"/>
      <c r="F328" s="65"/>
      <c r="G328" s="65"/>
    </row>
    <row r="329" spans="1:7" ht="15">
      <c r="A329" s="65"/>
      <c r="B329" s="65"/>
      <c r="C329" s="65"/>
      <c r="D329" s="65"/>
      <c r="E329" s="65"/>
      <c r="F329" s="65"/>
      <c r="G329" s="65"/>
    </row>
    <row r="330" spans="1:7" ht="15">
      <c r="A330" s="65"/>
      <c r="B330" s="65"/>
      <c r="C330" s="65"/>
      <c r="D330" s="65"/>
      <c r="E330" s="65"/>
      <c r="F330" s="65"/>
      <c r="G330" s="65"/>
    </row>
    <row r="331" spans="1:7" ht="15">
      <c r="A331" s="65"/>
      <c r="B331" s="65"/>
      <c r="C331" s="65"/>
      <c r="D331" s="65"/>
      <c r="E331" s="65"/>
      <c r="F331" s="65"/>
      <c r="G331" s="65"/>
    </row>
    <row r="332" spans="1:7" ht="15">
      <c r="A332" s="65"/>
      <c r="B332" s="65"/>
      <c r="C332" s="65"/>
      <c r="D332" s="65"/>
      <c r="E332" s="65"/>
      <c r="F332" s="65"/>
      <c r="G332" s="65"/>
    </row>
    <row r="333" spans="1:7" ht="15">
      <c r="A333" s="65"/>
      <c r="B333" s="65"/>
      <c r="C333" s="65"/>
      <c r="D333" s="65"/>
      <c r="E333" s="65"/>
      <c r="F333" s="65"/>
      <c r="G333" s="65"/>
    </row>
    <row r="334" spans="1:7" ht="15">
      <c r="A334" s="65"/>
      <c r="B334" s="65"/>
      <c r="C334" s="65"/>
      <c r="D334" s="65"/>
      <c r="E334" s="65"/>
      <c r="F334" s="65"/>
      <c r="G334" s="65"/>
    </row>
    <row r="335" spans="1:7" ht="15">
      <c r="A335" s="65"/>
      <c r="B335" s="65"/>
      <c r="C335" s="65"/>
      <c r="D335" s="65"/>
      <c r="E335" s="65"/>
      <c r="F335" s="65"/>
      <c r="G335" s="65"/>
    </row>
    <row r="336" spans="1:7" ht="15">
      <c r="A336" s="65"/>
      <c r="B336" s="65"/>
      <c r="C336" s="65"/>
      <c r="D336" s="65"/>
      <c r="E336" s="65"/>
      <c r="F336" s="65"/>
      <c r="G336" s="65"/>
    </row>
    <row r="337" spans="1:7" ht="15">
      <c r="A337" s="65"/>
      <c r="B337" s="65"/>
      <c r="C337" s="65"/>
      <c r="D337" s="65"/>
      <c r="E337" s="65"/>
      <c r="F337" s="65"/>
      <c r="G337" s="65"/>
    </row>
    <row r="338" spans="1:7" ht="15">
      <c r="A338" s="65"/>
      <c r="B338" s="65"/>
      <c r="C338" s="65"/>
      <c r="D338" s="65"/>
      <c r="E338" s="65"/>
      <c r="F338" s="65"/>
      <c r="G338" s="65"/>
    </row>
    <row r="339" spans="1:7" ht="15">
      <c r="A339" s="65"/>
      <c r="B339" s="65"/>
      <c r="C339" s="65"/>
      <c r="D339" s="65"/>
      <c r="E339" s="65"/>
      <c r="F339" s="65"/>
      <c r="G339" s="65"/>
    </row>
  </sheetData>
  <sheetProtection/>
  <printOptions/>
  <pageMargins left="0.4724409448818898" right="0.1968503937007874" top="0.2755905511811024" bottom="0.4724409448818898" header="0.31496062992125984" footer="0.3543307086614173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65"/>
  <sheetViews>
    <sheetView zoomScalePageLayoutView="0" workbookViewId="0" topLeftCell="A1">
      <selection activeCell="A64" sqref="A64:IV64"/>
    </sheetView>
  </sheetViews>
  <sheetFormatPr defaultColWidth="9.140625" defaultRowHeight="12.75"/>
  <cols>
    <col min="1" max="1" width="4.8515625" style="214" customWidth="1"/>
    <col min="2" max="2" width="10.421875" style="214" customWidth="1"/>
    <col min="3" max="3" width="11.57421875" style="214" customWidth="1"/>
    <col min="4" max="4" width="90.00390625" style="214" customWidth="1"/>
    <col min="5" max="5" width="13.00390625" style="214" customWidth="1"/>
    <col min="6" max="6" width="11.28125" style="214" hidden="1" customWidth="1"/>
    <col min="7" max="7" width="12.28125" style="214" hidden="1" customWidth="1"/>
    <col min="8" max="8" width="9.7109375" style="214" bestFit="1" customWidth="1"/>
    <col min="9" max="16384" width="9.140625" style="214" customWidth="1"/>
  </cols>
  <sheetData>
    <row r="2" spans="1:7" ht="12.75">
      <c r="A2" s="759" t="s">
        <v>518</v>
      </c>
      <c r="B2" s="759"/>
      <c r="C2" s="759"/>
      <c r="D2" s="759"/>
      <c r="E2" s="759"/>
      <c r="F2" s="759"/>
      <c r="G2" s="759"/>
    </row>
    <row r="3" spans="1:7" ht="12" customHeight="1">
      <c r="A3" s="213"/>
      <c r="B3" s="213"/>
      <c r="C3" s="213"/>
      <c r="D3" s="213"/>
      <c r="E3" s="213"/>
      <c r="F3" s="213"/>
      <c r="G3" s="213"/>
    </row>
    <row r="4" spans="3:7" ht="12.75">
      <c r="C4" s="760" t="s">
        <v>4</v>
      </c>
      <c r="D4" s="760"/>
      <c r="E4" s="760"/>
      <c r="F4" s="760"/>
      <c r="G4" s="760"/>
    </row>
    <row r="5" spans="1:7" ht="23.25" customHeight="1">
      <c r="A5" s="215" t="s">
        <v>519</v>
      </c>
      <c r="B5" s="215" t="s">
        <v>520</v>
      </c>
      <c r="C5" s="215" t="s">
        <v>4</v>
      </c>
      <c r="D5" s="215" t="s">
        <v>521</v>
      </c>
      <c r="E5" s="215" t="s">
        <v>27</v>
      </c>
      <c r="F5" s="215" t="s">
        <v>522</v>
      </c>
      <c r="G5" s="215" t="s">
        <v>523</v>
      </c>
    </row>
    <row r="6" spans="1:7" ht="17.25" customHeight="1">
      <c r="A6" s="216"/>
      <c r="B6" s="217"/>
      <c r="C6" s="218">
        <v>8416</v>
      </c>
      <c r="D6" s="219" t="s">
        <v>524</v>
      </c>
      <c r="E6" s="220" t="s">
        <v>525</v>
      </c>
      <c r="F6" s="221"/>
      <c r="G6" s="221"/>
    </row>
    <row r="7" spans="1:7" ht="12.75">
      <c r="A7" s="216">
        <v>5</v>
      </c>
      <c r="B7" s="222">
        <v>42032</v>
      </c>
      <c r="C7" s="221">
        <v>200.5</v>
      </c>
      <c r="D7" s="217" t="s">
        <v>526</v>
      </c>
      <c r="E7" s="223" t="s">
        <v>525</v>
      </c>
      <c r="F7" s="221"/>
      <c r="G7" s="221"/>
    </row>
    <row r="8" spans="1:7" ht="12.75">
      <c r="A8" s="216"/>
      <c r="B8" s="217"/>
      <c r="C8" s="221">
        <v>-144</v>
      </c>
      <c r="D8" s="217" t="s">
        <v>527</v>
      </c>
      <c r="E8" s="223" t="s">
        <v>528</v>
      </c>
      <c r="F8" s="221"/>
      <c r="G8" s="221"/>
    </row>
    <row r="9" spans="1:7" ht="12.75">
      <c r="A9" s="216"/>
      <c r="B9" s="217"/>
      <c r="C9" s="218">
        <f>SUM(C6:C8)</f>
        <v>8472.5</v>
      </c>
      <c r="D9" s="219" t="s">
        <v>529</v>
      </c>
      <c r="E9" s="223"/>
      <c r="F9" s="221"/>
      <c r="G9" s="221"/>
    </row>
    <row r="10" spans="1:7" ht="12.75">
      <c r="A10" s="216">
        <v>7</v>
      </c>
      <c r="B10" s="222">
        <v>42067</v>
      </c>
      <c r="C10" s="221">
        <v>-655</v>
      </c>
      <c r="D10" s="217" t="s">
        <v>530</v>
      </c>
      <c r="E10" s="223" t="s">
        <v>531</v>
      </c>
      <c r="F10" s="221"/>
      <c r="G10" s="221"/>
    </row>
    <row r="11" spans="1:7" ht="12.75">
      <c r="A11" s="216"/>
      <c r="B11" s="217"/>
      <c r="C11" s="221">
        <v>-111.2</v>
      </c>
      <c r="D11" s="217" t="s">
        <v>532</v>
      </c>
      <c r="E11" s="223" t="s">
        <v>533</v>
      </c>
      <c r="F11" s="221"/>
      <c r="G11" s="221"/>
    </row>
    <row r="12" spans="1:7" ht="12.75">
      <c r="A12" s="216"/>
      <c r="B12" s="217"/>
      <c r="C12" s="218">
        <f>SUM(C9:C11)</f>
        <v>7706.3</v>
      </c>
      <c r="D12" s="219" t="s">
        <v>534</v>
      </c>
      <c r="E12" s="223"/>
      <c r="F12" s="221"/>
      <c r="G12" s="221"/>
    </row>
    <row r="13" spans="1:7" s="225" customFormat="1" ht="12.75">
      <c r="A13" s="216">
        <v>9</v>
      </c>
      <c r="B13" s="224">
        <v>42095</v>
      </c>
      <c r="C13" s="221">
        <v>-88</v>
      </c>
      <c r="D13" s="217" t="s">
        <v>535</v>
      </c>
      <c r="E13" s="223" t="s">
        <v>528</v>
      </c>
      <c r="F13" s="218"/>
      <c r="G13" s="218"/>
    </row>
    <row r="14" spans="1:7" ht="12.75">
      <c r="A14" s="216"/>
      <c r="B14" s="217"/>
      <c r="C14" s="221">
        <v>-20</v>
      </c>
      <c r="D14" s="217" t="s">
        <v>536</v>
      </c>
      <c r="E14" s="223" t="s">
        <v>528</v>
      </c>
      <c r="F14" s="221"/>
      <c r="G14" s="221"/>
    </row>
    <row r="15" spans="1:7" ht="12.75">
      <c r="A15" s="216"/>
      <c r="B15" s="217"/>
      <c r="C15" s="221">
        <v>-170</v>
      </c>
      <c r="D15" s="217" t="s">
        <v>537</v>
      </c>
      <c r="E15" s="223" t="s">
        <v>533</v>
      </c>
      <c r="F15" s="221"/>
      <c r="G15" s="221"/>
    </row>
    <row r="16" spans="1:7" ht="12.75">
      <c r="A16" s="216">
        <v>10</v>
      </c>
      <c r="B16" s="222">
        <v>42109</v>
      </c>
      <c r="C16" s="221">
        <v>-135</v>
      </c>
      <c r="D16" s="217" t="s">
        <v>538</v>
      </c>
      <c r="E16" s="223" t="s">
        <v>539</v>
      </c>
      <c r="F16" s="221"/>
      <c r="G16" s="221"/>
    </row>
    <row r="17" spans="1:7" ht="12.75">
      <c r="A17" s="216"/>
      <c r="B17" s="222"/>
      <c r="C17" s="226">
        <v>-72.6</v>
      </c>
      <c r="D17" s="217" t="s">
        <v>540</v>
      </c>
      <c r="E17" s="223" t="s">
        <v>539</v>
      </c>
      <c r="F17" s="221"/>
      <c r="G17" s="221"/>
    </row>
    <row r="18" spans="1:7" ht="12.75">
      <c r="A18" s="216"/>
      <c r="B18" s="217"/>
      <c r="C18" s="221">
        <v>-145.2</v>
      </c>
      <c r="D18" s="217" t="s">
        <v>541</v>
      </c>
      <c r="E18" s="223" t="s">
        <v>542</v>
      </c>
      <c r="F18" s="221"/>
      <c r="G18" s="221"/>
    </row>
    <row r="19" spans="1:7" ht="12.75">
      <c r="A19" s="216"/>
      <c r="B19" s="217"/>
      <c r="C19" s="221">
        <v>-589.7</v>
      </c>
      <c r="D19" s="217" t="s">
        <v>543</v>
      </c>
      <c r="E19" s="223" t="s">
        <v>542</v>
      </c>
      <c r="F19" s="221"/>
      <c r="G19" s="221"/>
    </row>
    <row r="20" spans="1:7" ht="12.75">
      <c r="A20" s="216"/>
      <c r="B20" s="217"/>
      <c r="C20" s="221">
        <v>-66</v>
      </c>
      <c r="D20" s="217" t="s">
        <v>532</v>
      </c>
      <c r="E20" s="223" t="s">
        <v>533</v>
      </c>
      <c r="F20" s="221"/>
      <c r="G20" s="221"/>
    </row>
    <row r="21" spans="1:7" ht="12.75">
      <c r="A21" s="216"/>
      <c r="B21" s="217"/>
      <c r="C21" s="226">
        <v>-960</v>
      </c>
      <c r="D21" s="217" t="s">
        <v>544</v>
      </c>
      <c r="E21" s="223" t="s">
        <v>545</v>
      </c>
      <c r="F21" s="221"/>
      <c r="G21" s="221"/>
    </row>
    <row r="22" spans="1:7" ht="12.75">
      <c r="A22" s="216"/>
      <c r="B22" s="217"/>
      <c r="C22" s="226">
        <v>-32</v>
      </c>
      <c r="D22" s="217" t="s">
        <v>546</v>
      </c>
      <c r="E22" s="223" t="s">
        <v>533</v>
      </c>
      <c r="F22" s="221"/>
      <c r="G22" s="221"/>
    </row>
    <row r="23" spans="1:7" ht="12.75">
      <c r="A23" s="216">
        <v>11</v>
      </c>
      <c r="B23" s="222">
        <v>42123</v>
      </c>
      <c r="C23" s="226">
        <v>-171</v>
      </c>
      <c r="D23" s="217" t="s">
        <v>547</v>
      </c>
      <c r="E23" s="223" t="s">
        <v>533</v>
      </c>
      <c r="F23" s="221"/>
      <c r="G23" s="221"/>
    </row>
    <row r="24" spans="1:7" ht="12.75">
      <c r="A24" s="222"/>
      <c r="B24" s="217"/>
      <c r="C24" s="221">
        <v>-100</v>
      </c>
      <c r="D24" s="217" t="s">
        <v>548</v>
      </c>
      <c r="E24" s="223" t="s">
        <v>533</v>
      </c>
      <c r="F24" s="221"/>
      <c r="G24" s="221"/>
    </row>
    <row r="25" spans="1:7" s="225" customFormat="1" ht="12.75">
      <c r="A25" s="227"/>
      <c r="B25" s="219"/>
      <c r="C25" s="218">
        <f>SUM(C12:C24)</f>
        <v>5156.8</v>
      </c>
      <c r="D25" s="219" t="s">
        <v>549</v>
      </c>
      <c r="E25" s="220"/>
      <c r="F25" s="218"/>
      <c r="G25" s="218"/>
    </row>
    <row r="26" spans="1:7" ht="12.75">
      <c r="A26" s="216">
        <v>12</v>
      </c>
      <c r="B26" s="222">
        <v>42137</v>
      </c>
      <c r="C26" s="221">
        <v>-25</v>
      </c>
      <c r="D26" s="217" t="s">
        <v>550</v>
      </c>
      <c r="E26" s="223" t="s">
        <v>539</v>
      </c>
      <c r="F26" s="221"/>
      <c r="G26" s="221"/>
    </row>
    <row r="27" spans="1:7" ht="12.75">
      <c r="A27" s="216"/>
      <c r="B27" s="217"/>
      <c r="C27" s="221">
        <v>-250</v>
      </c>
      <c r="D27" s="217" t="s">
        <v>551</v>
      </c>
      <c r="E27" s="223" t="s">
        <v>539</v>
      </c>
      <c r="F27" s="221"/>
      <c r="G27" s="221"/>
    </row>
    <row r="28" spans="1:7" ht="12.75">
      <c r="A28" s="222"/>
      <c r="B28" s="217"/>
      <c r="C28" s="218">
        <f>SUM(C25:C27)</f>
        <v>4881.8</v>
      </c>
      <c r="D28" s="219" t="s">
        <v>552</v>
      </c>
      <c r="E28" s="228"/>
      <c r="F28" s="221"/>
      <c r="G28" s="221"/>
    </row>
    <row r="29" spans="1:7" ht="12.75">
      <c r="A29" s="229">
        <v>14</v>
      </c>
      <c r="B29" s="222">
        <v>42165</v>
      </c>
      <c r="C29" s="221">
        <v>-41</v>
      </c>
      <c r="D29" s="217" t="s">
        <v>553</v>
      </c>
      <c r="E29" s="223" t="s">
        <v>539</v>
      </c>
      <c r="F29" s="221"/>
      <c r="G29" s="221"/>
    </row>
    <row r="30" spans="1:7" s="225" customFormat="1" ht="12.75">
      <c r="A30" s="227"/>
      <c r="B30" s="219"/>
      <c r="C30" s="221">
        <v>-112.5</v>
      </c>
      <c r="D30" s="217" t="s">
        <v>554</v>
      </c>
      <c r="E30" s="223" t="s">
        <v>539</v>
      </c>
      <c r="F30" s="218"/>
      <c r="G30" s="218"/>
    </row>
    <row r="31" spans="1:7" s="225" customFormat="1" ht="12.75">
      <c r="A31" s="227"/>
      <c r="B31" s="219"/>
      <c r="C31" s="221">
        <v>-17.7</v>
      </c>
      <c r="D31" s="217" t="s">
        <v>555</v>
      </c>
      <c r="E31" s="223" t="s">
        <v>528</v>
      </c>
      <c r="F31" s="218"/>
      <c r="G31" s="218"/>
    </row>
    <row r="32" spans="1:7" s="225" customFormat="1" ht="12.75">
      <c r="A32" s="227"/>
      <c r="B32" s="219"/>
      <c r="C32" s="218">
        <f>SUM(C28:C31)</f>
        <v>4710.6</v>
      </c>
      <c r="D32" s="219" t="s">
        <v>556</v>
      </c>
      <c r="E32" s="220"/>
      <c r="F32" s="218"/>
      <c r="G32" s="218"/>
    </row>
    <row r="33" spans="1:7" ht="12.75">
      <c r="A33" s="229">
        <v>15</v>
      </c>
      <c r="B33" s="222">
        <v>42179</v>
      </c>
      <c r="C33" s="221">
        <v>-405</v>
      </c>
      <c r="D33" s="217" t="s">
        <v>557</v>
      </c>
      <c r="E33" s="223" t="s">
        <v>539</v>
      </c>
      <c r="F33" s="221"/>
      <c r="G33" s="221"/>
    </row>
    <row r="34" spans="1:7" ht="12.75">
      <c r="A34" s="222"/>
      <c r="B34" s="217"/>
      <c r="C34" s="221">
        <v>-550.3</v>
      </c>
      <c r="D34" s="217" t="s">
        <v>558</v>
      </c>
      <c r="E34" s="223" t="s">
        <v>539</v>
      </c>
      <c r="F34" s="221"/>
      <c r="G34" s="221"/>
    </row>
    <row r="35" spans="1:7" ht="12.75" hidden="1">
      <c r="A35" s="222"/>
      <c r="B35" s="217"/>
      <c r="C35" s="221"/>
      <c r="D35" s="217"/>
      <c r="E35" s="228"/>
      <c r="F35" s="221"/>
      <c r="G35" s="221"/>
    </row>
    <row r="36" spans="1:7" ht="12.75" hidden="1">
      <c r="A36" s="222"/>
      <c r="B36" s="217"/>
      <c r="C36" s="221"/>
      <c r="D36" s="217"/>
      <c r="E36" s="228"/>
      <c r="F36" s="221"/>
      <c r="G36" s="221"/>
    </row>
    <row r="37" spans="1:7" ht="12.75" hidden="1">
      <c r="A37" s="222"/>
      <c r="B37" s="217"/>
      <c r="C37" s="218"/>
      <c r="D37" s="219"/>
      <c r="E37" s="228"/>
      <c r="F37" s="221"/>
      <c r="G37" s="221"/>
    </row>
    <row r="38" spans="1:7" ht="12.75" hidden="1">
      <c r="A38" s="222"/>
      <c r="B38" s="217"/>
      <c r="C38" s="221"/>
      <c r="D38" s="217"/>
      <c r="E38" s="228"/>
      <c r="F38" s="221"/>
      <c r="G38" s="221"/>
    </row>
    <row r="39" spans="1:7" ht="12.75" hidden="1">
      <c r="A39" s="222"/>
      <c r="B39" s="217"/>
      <c r="C39" s="221"/>
      <c r="D39" s="217"/>
      <c r="E39" s="228"/>
      <c r="F39" s="221"/>
      <c r="G39" s="221"/>
    </row>
    <row r="40" spans="1:7" ht="12.75" hidden="1">
      <c r="A40" s="222"/>
      <c r="B40" s="217"/>
      <c r="C40" s="221"/>
      <c r="D40" s="217"/>
      <c r="E40" s="228"/>
      <c r="F40" s="221"/>
      <c r="G40" s="221"/>
    </row>
    <row r="41" spans="1:7" ht="12.75" hidden="1">
      <c r="A41" s="222"/>
      <c r="B41" s="217"/>
      <c r="C41" s="218"/>
      <c r="D41" s="219"/>
      <c r="E41" s="228"/>
      <c r="F41" s="221"/>
      <c r="G41" s="221"/>
    </row>
    <row r="42" spans="1:7" ht="12.75" hidden="1">
      <c r="A42" s="222"/>
      <c r="B42" s="217"/>
      <c r="C42" s="221"/>
      <c r="D42" s="217"/>
      <c r="E42" s="228"/>
      <c r="F42" s="221"/>
      <c r="G42" s="221"/>
    </row>
    <row r="43" spans="1:7" ht="12.75" hidden="1">
      <c r="A43" s="222"/>
      <c r="B43" s="217"/>
      <c r="C43" s="221"/>
      <c r="D43" s="217"/>
      <c r="E43" s="228"/>
      <c r="F43" s="221"/>
      <c r="G43" s="221"/>
    </row>
    <row r="44" spans="1:7" ht="12.75" hidden="1">
      <c r="A44" s="222"/>
      <c r="B44" s="217"/>
      <c r="C44" s="221"/>
      <c r="D44" s="217"/>
      <c r="E44" s="228"/>
      <c r="F44" s="221"/>
      <c r="G44" s="221"/>
    </row>
    <row r="45" spans="1:7" ht="12.75" hidden="1">
      <c r="A45" s="222"/>
      <c r="B45" s="217"/>
      <c r="C45" s="221"/>
      <c r="D45" s="217"/>
      <c r="E45" s="228"/>
      <c r="F45" s="221"/>
      <c r="G45" s="221"/>
    </row>
    <row r="46" spans="1:7" s="225" customFormat="1" ht="12.75" hidden="1">
      <c r="A46" s="227"/>
      <c r="B46" s="219"/>
      <c r="C46" s="221"/>
      <c r="D46" s="217"/>
      <c r="E46" s="230"/>
      <c r="F46" s="218"/>
      <c r="G46" s="218"/>
    </row>
    <row r="47" spans="1:7" s="225" customFormat="1" ht="12.75">
      <c r="A47" s="227"/>
      <c r="B47" s="219"/>
      <c r="C47" s="218">
        <f>SUM(C29:C34)</f>
        <v>3584.1000000000004</v>
      </c>
      <c r="D47" s="219" t="s">
        <v>559</v>
      </c>
      <c r="E47" s="220"/>
      <c r="F47" s="218"/>
      <c r="G47" s="218"/>
    </row>
    <row r="48" spans="1:7" ht="12.75">
      <c r="A48" s="222"/>
      <c r="B48" s="217"/>
      <c r="C48" s="221"/>
      <c r="D48" s="217"/>
      <c r="E48" s="223"/>
      <c r="F48" s="221"/>
      <c r="G48" s="221"/>
    </row>
    <row r="49" spans="1:7" ht="12.75" hidden="1">
      <c r="A49" s="222"/>
      <c r="B49" s="217"/>
      <c r="C49" s="221"/>
      <c r="D49" s="217"/>
      <c r="E49" s="228"/>
      <c r="F49" s="221"/>
      <c r="G49" s="221"/>
    </row>
    <row r="50" spans="1:7" ht="12.75" hidden="1">
      <c r="A50" s="222"/>
      <c r="B50" s="217"/>
      <c r="C50" s="221"/>
      <c r="D50" s="217"/>
      <c r="E50" s="228"/>
      <c r="F50" s="221"/>
      <c r="G50" s="221"/>
    </row>
    <row r="51" spans="1:7" ht="12.75" hidden="1">
      <c r="A51" s="222"/>
      <c r="B51" s="217"/>
      <c r="C51" s="218"/>
      <c r="D51" s="219"/>
      <c r="E51" s="228"/>
      <c r="F51" s="221"/>
      <c r="G51" s="221"/>
    </row>
    <row r="52" spans="1:7" ht="12.75" hidden="1">
      <c r="A52" s="222"/>
      <c r="B52" s="217"/>
      <c r="C52" s="221"/>
      <c r="D52" s="217"/>
      <c r="E52" s="228"/>
      <c r="F52" s="221"/>
      <c r="G52" s="221"/>
    </row>
    <row r="53" spans="1:7" ht="12.75" hidden="1">
      <c r="A53" s="222"/>
      <c r="B53" s="217"/>
      <c r="C53" s="221"/>
      <c r="D53" s="217"/>
      <c r="E53" s="228"/>
      <c r="F53" s="221"/>
      <c r="G53" s="221"/>
    </row>
    <row r="54" spans="1:7" ht="12.75" hidden="1">
      <c r="A54" s="222"/>
      <c r="B54" s="217"/>
      <c r="C54" s="221"/>
      <c r="D54" s="217"/>
      <c r="E54" s="228"/>
      <c r="F54" s="221"/>
      <c r="G54" s="221"/>
    </row>
    <row r="55" spans="1:7" ht="12.75" hidden="1">
      <c r="A55" s="222"/>
      <c r="B55" s="217"/>
      <c r="C55" s="218"/>
      <c r="D55" s="219"/>
      <c r="E55" s="228"/>
      <c r="F55" s="221"/>
      <c r="G55" s="221"/>
    </row>
    <row r="56" spans="1:7" ht="12.75" hidden="1">
      <c r="A56" s="222"/>
      <c r="B56" s="217"/>
      <c r="C56" s="221"/>
      <c r="D56" s="217"/>
      <c r="E56" s="228"/>
      <c r="F56" s="221"/>
      <c r="G56" s="221"/>
    </row>
    <row r="57" spans="1:7" ht="12.75" hidden="1">
      <c r="A57" s="222"/>
      <c r="B57" s="217"/>
      <c r="C57" s="221"/>
      <c r="D57" s="217"/>
      <c r="E57" s="228"/>
      <c r="F57" s="221"/>
      <c r="G57" s="221"/>
    </row>
    <row r="58" spans="1:7" ht="12.75" hidden="1">
      <c r="A58" s="222"/>
      <c r="B58" s="217"/>
      <c r="C58" s="221"/>
      <c r="D58" s="217"/>
      <c r="E58" s="228"/>
      <c r="F58" s="221"/>
      <c r="G58" s="221"/>
    </row>
    <row r="59" spans="1:7" ht="12.75" hidden="1">
      <c r="A59" s="222"/>
      <c r="B59" s="217"/>
      <c r="C59" s="221"/>
      <c r="D59" s="217"/>
      <c r="E59" s="228"/>
      <c r="F59" s="221"/>
      <c r="G59" s="221"/>
    </row>
    <row r="60" spans="1:7" s="225" customFormat="1" ht="12.75" hidden="1">
      <c r="A60" s="227"/>
      <c r="B60" s="219"/>
      <c r="C60" s="221"/>
      <c r="D60" s="217"/>
      <c r="E60" s="230"/>
      <c r="F60" s="218"/>
      <c r="G60" s="218"/>
    </row>
    <row r="62" ht="12.75">
      <c r="D62" s="214" t="s">
        <v>560</v>
      </c>
    </row>
    <row r="63" spans="1:7" ht="12.75">
      <c r="A63" s="229">
        <v>13</v>
      </c>
      <c r="B63" s="222">
        <v>42151</v>
      </c>
      <c r="C63" s="221">
        <v>-45</v>
      </c>
      <c r="D63" s="217" t="s">
        <v>561</v>
      </c>
      <c r="E63" s="223" t="s">
        <v>539</v>
      </c>
      <c r="F63" s="221"/>
      <c r="G63" s="221"/>
    </row>
    <row r="64" spans="1:7" ht="12.75">
      <c r="A64" s="222"/>
      <c r="B64" s="217"/>
      <c r="C64" s="221">
        <v>-822</v>
      </c>
      <c r="D64" s="217" t="s">
        <v>562</v>
      </c>
      <c r="E64" s="223" t="s">
        <v>542</v>
      </c>
      <c r="F64" s="221"/>
      <c r="G64" s="221"/>
    </row>
    <row r="65" spans="1:7" ht="12.75">
      <c r="A65" s="222"/>
      <c r="B65" s="217"/>
      <c r="C65" s="221">
        <v>-500</v>
      </c>
      <c r="D65" s="217" t="s">
        <v>563</v>
      </c>
      <c r="E65" s="223" t="s">
        <v>542</v>
      </c>
      <c r="F65" s="221"/>
      <c r="G65" s="221"/>
    </row>
  </sheetData>
  <sheetProtection/>
  <mergeCells count="2">
    <mergeCell ref="A2:G2"/>
    <mergeCell ref="C4:G4"/>
  </mergeCells>
  <printOptions/>
  <pageMargins left="1.062992125984252" right="0.1968503937007874" top="0.6692913385826772" bottom="0.3937007874015748" header="0.5118110236220472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89"/>
  <sheetViews>
    <sheetView zoomScalePageLayoutView="0" workbookViewId="0" topLeftCell="A1">
      <selection activeCell="A75" sqref="A75:G75"/>
    </sheetView>
  </sheetViews>
  <sheetFormatPr defaultColWidth="9.140625" defaultRowHeight="12.75"/>
  <cols>
    <col min="1" max="1" width="9.140625" style="257" customWidth="1"/>
    <col min="2" max="2" width="10.28125" style="257" customWidth="1"/>
    <col min="3" max="3" width="15.7109375" style="258" customWidth="1"/>
    <col min="4" max="4" width="15.7109375" style="259" customWidth="1"/>
    <col min="5" max="5" width="90.28125" style="231" customWidth="1"/>
    <col min="6" max="6" width="14.421875" style="231" customWidth="1"/>
    <col min="7" max="7" width="14.57421875" style="231" hidden="1" customWidth="1"/>
    <col min="8" max="16384" width="9.140625" style="231" customWidth="1"/>
  </cols>
  <sheetData>
    <row r="2" spans="1:6" ht="12.75">
      <c r="A2" s="762" t="s">
        <v>564</v>
      </c>
      <c r="B2" s="762"/>
      <c r="C2" s="762"/>
      <c r="D2" s="762"/>
      <c r="E2" s="762"/>
      <c r="F2" s="762"/>
    </row>
    <row r="4" spans="1:7" s="235" customFormat="1" ht="21.75" customHeight="1">
      <c r="A4" s="232" t="s">
        <v>519</v>
      </c>
      <c r="B4" s="232" t="s">
        <v>520</v>
      </c>
      <c r="C4" s="233" t="s">
        <v>565</v>
      </c>
      <c r="D4" s="234" t="s">
        <v>566</v>
      </c>
      <c r="E4" s="232" t="s">
        <v>521</v>
      </c>
      <c r="F4" s="232" t="s">
        <v>27</v>
      </c>
      <c r="G4" s="232" t="s">
        <v>567</v>
      </c>
    </row>
    <row r="5" spans="1:7" ht="12.75">
      <c r="A5" s="236"/>
      <c r="B5" s="237"/>
      <c r="C5" s="238"/>
      <c r="D5" s="239">
        <v>5040</v>
      </c>
      <c r="E5" s="240" t="s">
        <v>568</v>
      </c>
      <c r="F5" s="241" t="s">
        <v>525</v>
      </c>
      <c r="G5" s="236" t="s">
        <v>569</v>
      </c>
    </row>
    <row r="6" spans="1:7" ht="12.75">
      <c r="A6" s="236">
        <v>5</v>
      </c>
      <c r="B6" s="237">
        <v>42032</v>
      </c>
      <c r="C6" s="238"/>
      <c r="D6" s="242">
        <v>6287.5</v>
      </c>
      <c r="E6" s="240" t="s">
        <v>570</v>
      </c>
      <c r="F6" s="241" t="s">
        <v>542</v>
      </c>
      <c r="G6" s="241"/>
    </row>
    <row r="7" spans="1:7" ht="12.75">
      <c r="A7" s="236"/>
      <c r="B7" s="236"/>
      <c r="C7" s="238"/>
      <c r="D7" s="242">
        <v>4866.7</v>
      </c>
      <c r="E7" s="240" t="s">
        <v>571</v>
      </c>
      <c r="F7" s="241" t="s">
        <v>542</v>
      </c>
      <c r="G7" s="241"/>
    </row>
    <row r="8" spans="1:7" ht="12.75">
      <c r="A8" s="236"/>
      <c r="B8" s="236"/>
      <c r="C8" s="238"/>
      <c r="D8" s="242">
        <v>23</v>
      </c>
      <c r="E8" s="240" t="s">
        <v>572</v>
      </c>
      <c r="F8" s="241" t="s">
        <v>542</v>
      </c>
      <c r="G8" s="241"/>
    </row>
    <row r="9" spans="1:7" ht="12.75">
      <c r="A9" s="236"/>
      <c r="B9" s="236"/>
      <c r="C9" s="238"/>
      <c r="D9" s="242">
        <v>265.4</v>
      </c>
      <c r="E9" s="240" t="s">
        <v>573</v>
      </c>
      <c r="F9" s="241" t="s">
        <v>542</v>
      </c>
      <c r="G9" s="241"/>
    </row>
    <row r="10" spans="1:7" ht="12.75">
      <c r="A10" s="236"/>
      <c r="B10" s="236"/>
      <c r="C10" s="238"/>
      <c r="D10" s="242">
        <v>243</v>
      </c>
      <c r="E10" s="240" t="s">
        <v>574</v>
      </c>
      <c r="F10" s="241" t="s">
        <v>542</v>
      </c>
      <c r="G10" s="241"/>
    </row>
    <row r="11" spans="1:7" ht="12.75">
      <c r="A11" s="236"/>
      <c r="B11" s="236"/>
      <c r="C11" s="238"/>
      <c r="D11" s="242">
        <v>228.5</v>
      </c>
      <c r="E11" s="240" t="s">
        <v>575</v>
      </c>
      <c r="F11" s="241" t="s">
        <v>542</v>
      </c>
      <c r="G11" s="241"/>
    </row>
    <row r="12" spans="1:7" ht="12.75">
      <c r="A12" s="236"/>
      <c r="B12" s="236"/>
      <c r="C12" s="238"/>
      <c r="D12" s="242">
        <v>764.8</v>
      </c>
      <c r="E12" s="240" t="s">
        <v>576</v>
      </c>
      <c r="F12" s="241" t="s">
        <v>542</v>
      </c>
      <c r="G12" s="236" t="s">
        <v>577</v>
      </c>
    </row>
    <row r="13" spans="1:7" ht="12.75">
      <c r="A13" s="236"/>
      <c r="B13" s="236"/>
      <c r="C13" s="238"/>
      <c r="D13" s="242">
        <v>596</v>
      </c>
      <c r="E13" s="240" t="s">
        <v>578</v>
      </c>
      <c r="F13" s="241" t="s">
        <v>531</v>
      </c>
      <c r="G13" s="241"/>
    </row>
    <row r="14" spans="1:7" ht="12.75">
      <c r="A14" s="236"/>
      <c r="B14" s="236"/>
      <c r="C14" s="238"/>
      <c r="D14" s="242">
        <v>3137</v>
      </c>
      <c r="E14" s="240" t="s">
        <v>579</v>
      </c>
      <c r="F14" s="241" t="s">
        <v>531</v>
      </c>
      <c r="G14" s="241"/>
    </row>
    <row r="15" spans="1:7" ht="12.75">
      <c r="A15" s="236"/>
      <c r="B15" s="236"/>
      <c r="C15" s="238"/>
      <c r="D15" s="242">
        <v>259.7</v>
      </c>
      <c r="E15" s="240" t="s">
        <v>580</v>
      </c>
      <c r="F15" s="241" t="s">
        <v>531</v>
      </c>
      <c r="G15" s="241"/>
    </row>
    <row r="16" spans="1:7" ht="12.75">
      <c r="A16" s="236"/>
      <c r="B16" s="236"/>
      <c r="C16" s="238"/>
      <c r="D16" s="242">
        <v>509</v>
      </c>
      <c r="E16" s="240" t="s">
        <v>581</v>
      </c>
      <c r="F16" s="241" t="s">
        <v>528</v>
      </c>
      <c r="G16" s="241"/>
    </row>
    <row r="17" spans="1:7" ht="12.75">
      <c r="A17" s="236"/>
      <c r="B17" s="236"/>
      <c r="C17" s="238"/>
      <c r="D17" s="242">
        <v>729</v>
      </c>
      <c r="E17" s="240" t="s">
        <v>582</v>
      </c>
      <c r="F17" s="241" t="s">
        <v>528</v>
      </c>
      <c r="G17" s="241"/>
    </row>
    <row r="18" spans="1:7" ht="12.75">
      <c r="A18" s="236"/>
      <c r="B18" s="236"/>
      <c r="C18" s="238"/>
      <c r="D18" s="242">
        <v>188.9</v>
      </c>
      <c r="E18" s="243" t="s">
        <v>583</v>
      </c>
      <c r="F18" s="241" t="s">
        <v>525</v>
      </c>
      <c r="G18" s="236" t="s">
        <v>584</v>
      </c>
    </row>
    <row r="19" spans="1:7" ht="12.75" hidden="1">
      <c r="A19" s="236">
        <v>32</v>
      </c>
      <c r="B19" s="237">
        <v>40954</v>
      </c>
      <c r="C19" s="238"/>
      <c r="D19" s="242">
        <v>0</v>
      </c>
      <c r="E19" s="240"/>
      <c r="F19" s="241"/>
      <c r="G19" s="241"/>
    </row>
    <row r="20" spans="1:7" ht="12.75" hidden="1">
      <c r="A20" s="236">
        <v>33</v>
      </c>
      <c r="B20" s="237">
        <v>40968</v>
      </c>
      <c r="C20" s="238"/>
      <c r="D20" s="242">
        <v>0</v>
      </c>
      <c r="E20" s="240"/>
      <c r="F20" s="241"/>
      <c r="G20" s="241"/>
    </row>
    <row r="21" spans="1:7" ht="12.75">
      <c r="A21" s="236"/>
      <c r="B21" s="237"/>
      <c r="C21" s="238"/>
      <c r="D21" s="242">
        <v>343</v>
      </c>
      <c r="E21" s="240" t="s">
        <v>585</v>
      </c>
      <c r="F21" s="241" t="s">
        <v>545</v>
      </c>
      <c r="G21" s="241"/>
    </row>
    <row r="22" spans="1:7" ht="12.75">
      <c r="A22" s="236"/>
      <c r="B22" s="237"/>
      <c r="C22" s="238"/>
      <c r="D22" s="239">
        <f>SUM(D5:D21)</f>
        <v>23481.500000000004</v>
      </c>
      <c r="E22" s="244" t="s">
        <v>586</v>
      </c>
      <c r="F22" s="241"/>
      <c r="G22" s="241"/>
    </row>
    <row r="23" spans="1:7" ht="12.75">
      <c r="A23" s="236">
        <v>7</v>
      </c>
      <c r="B23" s="237">
        <v>42067</v>
      </c>
      <c r="C23" s="238"/>
      <c r="D23" s="242">
        <v>706</v>
      </c>
      <c r="E23" s="240" t="s">
        <v>587</v>
      </c>
      <c r="F23" s="241" t="s">
        <v>533</v>
      </c>
      <c r="G23" s="241"/>
    </row>
    <row r="24" spans="1:7" ht="12.75">
      <c r="A24" s="236"/>
      <c r="B24" s="236"/>
      <c r="C24" s="238"/>
      <c r="D24" s="242">
        <v>200</v>
      </c>
      <c r="E24" s="240" t="s">
        <v>588</v>
      </c>
      <c r="F24" s="241" t="s">
        <v>533</v>
      </c>
      <c r="G24" s="236" t="s">
        <v>589</v>
      </c>
    </row>
    <row r="25" spans="1:7" ht="12.75">
      <c r="A25" s="236">
        <v>8</v>
      </c>
      <c r="B25" s="237">
        <v>42071</v>
      </c>
      <c r="C25" s="238"/>
      <c r="D25" s="242">
        <v>40</v>
      </c>
      <c r="E25" s="240" t="s">
        <v>590</v>
      </c>
      <c r="F25" s="241" t="s">
        <v>533</v>
      </c>
      <c r="G25" s="236" t="s">
        <v>591</v>
      </c>
    </row>
    <row r="26" spans="1:7" ht="12.75">
      <c r="A26" s="236"/>
      <c r="B26" s="236"/>
      <c r="C26" s="238"/>
      <c r="D26" s="239">
        <f>SUM(D22:D25)</f>
        <v>24427.500000000004</v>
      </c>
      <c r="E26" s="244" t="s">
        <v>534</v>
      </c>
      <c r="F26" s="241"/>
      <c r="G26" s="236" t="s">
        <v>592</v>
      </c>
    </row>
    <row r="27" spans="1:7" ht="12.75">
      <c r="A27" s="236">
        <v>10</v>
      </c>
      <c r="B27" s="237">
        <v>42109</v>
      </c>
      <c r="C27" s="238"/>
      <c r="D27" s="242">
        <v>3470</v>
      </c>
      <c r="E27" s="243" t="s">
        <v>593</v>
      </c>
      <c r="F27" s="241" t="s">
        <v>542</v>
      </c>
      <c r="G27" s="241"/>
    </row>
    <row r="28" spans="1:7" ht="12.75">
      <c r="A28" s="236"/>
      <c r="B28" s="236"/>
      <c r="C28" s="238"/>
      <c r="D28" s="242">
        <v>792</v>
      </c>
      <c r="E28" s="240" t="s">
        <v>594</v>
      </c>
      <c r="F28" s="241" t="s">
        <v>542</v>
      </c>
      <c r="G28" s="241"/>
    </row>
    <row r="29" spans="1:7" ht="12.75">
      <c r="A29" s="236"/>
      <c r="B29" s="237"/>
      <c r="C29" s="238"/>
      <c r="D29" s="242">
        <v>6308</v>
      </c>
      <c r="E29" s="240" t="s">
        <v>595</v>
      </c>
      <c r="F29" s="241" t="s">
        <v>542</v>
      </c>
      <c r="G29" s="241"/>
    </row>
    <row r="30" spans="1:7" ht="12.75">
      <c r="A30" s="236"/>
      <c r="B30" s="237"/>
      <c r="C30" s="238"/>
      <c r="D30" s="242">
        <v>488</v>
      </c>
      <c r="E30" s="240" t="s">
        <v>596</v>
      </c>
      <c r="F30" s="241" t="s">
        <v>528</v>
      </c>
      <c r="G30" s="241"/>
    </row>
    <row r="31" spans="1:7" ht="12.75">
      <c r="A31" s="236"/>
      <c r="B31" s="236"/>
      <c r="C31" s="238"/>
      <c r="D31" s="239">
        <f>SUM(D26:D30)</f>
        <v>35485.5</v>
      </c>
      <c r="E31" s="244" t="s">
        <v>549</v>
      </c>
      <c r="F31" s="241"/>
      <c r="G31" s="241"/>
    </row>
    <row r="32" spans="1:7" ht="12.75" hidden="1">
      <c r="A32" s="236"/>
      <c r="B32" s="236"/>
      <c r="C32" s="238"/>
      <c r="D32" s="242"/>
      <c r="E32" s="245"/>
      <c r="F32" s="241"/>
      <c r="G32" s="241"/>
    </row>
    <row r="33" spans="1:7" ht="12.75" hidden="1">
      <c r="A33" s="236"/>
      <c r="B33" s="237"/>
      <c r="C33" s="238"/>
      <c r="D33" s="242"/>
      <c r="E33" s="240"/>
      <c r="F33" s="241"/>
      <c r="G33" s="241"/>
    </row>
    <row r="34" spans="1:7" ht="12.75" hidden="1">
      <c r="A34" s="236"/>
      <c r="B34" s="237"/>
      <c r="C34" s="238"/>
      <c r="D34" s="242"/>
      <c r="E34" s="240"/>
      <c r="F34" s="241"/>
      <c r="G34" s="241"/>
    </row>
    <row r="35" spans="1:7" ht="12.75" hidden="1">
      <c r="A35" s="236"/>
      <c r="B35" s="237"/>
      <c r="C35" s="238"/>
      <c r="D35" s="242"/>
      <c r="E35" s="240"/>
      <c r="F35" s="241"/>
      <c r="G35" s="241"/>
    </row>
    <row r="36" spans="1:7" ht="12.75" hidden="1">
      <c r="A36" s="236"/>
      <c r="B36" s="237"/>
      <c r="C36" s="238"/>
      <c r="D36" s="242"/>
      <c r="E36" s="245"/>
      <c r="F36" s="241"/>
      <c r="G36" s="241"/>
    </row>
    <row r="37" spans="1:7" ht="12.75" hidden="1">
      <c r="A37" s="236"/>
      <c r="B37" s="237"/>
      <c r="C37" s="238"/>
      <c r="D37" s="238"/>
      <c r="E37" s="240"/>
      <c r="F37" s="241"/>
      <c r="G37" s="241"/>
    </row>
    <row r="38" spans="1:7" ht="12.75" hidden="1">
      <c r="A38" s="236"/>
      <c r="B38" s="237"/>
      <c r="C38" s="238"/>
      <c r="D38" s="238"/>
      <c r="E38" s="240"/>
      <c r="F38" s="241"/>
      <c r="G38" s="241"/>
    </row>
    <row r="39" spans="1:7" ht="12.75" hidden="1">
      <c r="A39" s="236"/>
      <c r="B39" s="237"/>
      <c r="C39" s="238"/>
      <c r="D39" s="238"/>
      <c r="E39" s="246"/>
      <c r="F39" s="241"/>
      <c r="G39" s="241"/>
    </row>
    <row r="40" spans="1:7" ht="12.75" hidden="1">
      <c r="A40" s="236"/>
      <c r="B40" s="237"/>
      <c r="C40" s="238"/>
      <c r="D40" s="238"/>
      <c r="E40" s="240"/>
      <c r="F40" s="241"/>
      <c r="G40" s="241"/>
    </row>
    <row r="41" spans="1:7" ht="12.75" hidden="1">
      <c r="A41" s="236"/>
      <c r="B41" s="237"/>
      <c r="C41" s="238"/>
      <c r="D41" s="238"/>
      <c r="E41" s="240"/>
      <c r="F41" s="241"/>
      <c r="G41" s="241"/>
    </row>
    <row r="42" spans="1:7" ht="12.75" hidden="1">
      <c r="A42" s="236"/>
      <c r="B42" s="237"/>
      <c r="C42" s="238"/>
      <c r="D42" s="238"/>
      <c r="E42" s="240"/>
      <c r="F42" s="241"/>
      <c r="G42" s="241"/>
    </row>
    <row r="43" spans="1:7" ht="12.75" hidden="1">
      <c r="A43" s="236"/>
      <c r="B43" s="237"/>
      <c r="C43" s="238"/>
      <c r="D43" s="238"/>
      <c r="E43" s="240"/>
      <c r="F43" s="241"/>
      <c r="G43" s="241"/>
    </row>
    <row r="44" spans="1:7" ht="12.75" hidden="1">
      <c r="A44" s="236"/>
      <c r="B44" s="237"/>
      <c r="C44" s="238"/>
      <c r="D44" s="238"/>
      <c r="E44" s="246"/>
      <c r="F44" s="241"/>
      <c r="G44" s="241"/>
    </row>
    <row r="45" spans="1:7" ht="12.75" hidden="1">
      <c r="A45" s="236"/>
      <c r="B45" s="237"/>
      <c r="C45" s="238"/>
      <c r="D45" s="238"/>
      <c r="E45" s="240"/>
      <c r="F45" s="241"/>
      <c r="G45" s="241"/>
    </row>
    <row r="46" spans="1:7" ht="12.75" hidden="1">
      <c r="A46" s="236"/>
      <c r="B46" s="237"/>
      <c r="C46" s="238"/>
      <c r="D46" s="238"/>
      <c r="E46" s="240"/>
      <c r="F46" s="241"/>
      <c r="G46" s="241"/>
    </row>
    <row r="47" spans="1:7" ht="12.75" hidden="1">
      <c r="A47" s="236"/>
      <c r="B47" s="237"/>
      <c r="C47" s="238"/>
      <c r="D47" s="238"/>
      <c r="E47" s="240"/>
      <c r="F47" s="241"/>
      <c r="G47" s="241"/>
    </row>
    <row r="48" spans="1:7" ht="12.75" hidden="1">
      <c r="A48" s="236"/>
      <c r="B48" s="237"/>
      <c r="C48" s="238"/>
      <c r="D48" s="238"/>
      <c r="E48" s="246"/>
      <c r="F48" s="241"/>
      <c r="G48" s="241"/>
    </row>
    <row r="49" spans="1:7" ht="12.75" hidden="1">
      <c r="A49" s="236"/>
      <c r="B49" s="237"/>
      <c r="C49" s="238"/>
      <c r="D49" s="238"/>
      <c r="E49" s="240"/>
      <c r="F49" s="241"/>
      <c r="G49" s="241"/>
    </row>
    <row r="50" spans="1:7" ht="12.75" hidden="1">
      <c r="A50" s="236"/>
      <c r="B50" s="237"/>
      <c r="C50" s="238"/>
      <c r="D50" s="238"/>
      <c r="E50" s="240"/>
      <c r="F50" s="241"/>
      <c r="G50" s="241"/>
    </row>
    <row r="51" spans="1:7" ht="12.75" hidden="1">
      <c r="A51" s="236"/>
      <c r="B51" s="237"/>
      <c r="C51" s="238"/>
      <c r="D51" s="238"/>
      <c r="E51" s="240"/>
      <c r="F51" s="241"/>
      <c r="G51" s="241"/>
    </row>
    <row r="52" spans="1:7" ht="12.75" hidden="1">
      <c r="A52" s="236"/>
      <c r="B52" s="237"/>
      <c r="C52" s="238"/>
      <c r="D52" s="238"/>
      <c r="E52" s="246"/>
      <c r="F52" s="241"/>
      <c r="G52" s="241"/>
    </row>
    <row r="53" spans="1:7" ht="12.75" hidden="1">
      <c r="A53" s="236"/>
      <c r="B53" s="237"/>
      <c r="C53" s="238"/>
      <c r="D53" s="238"/>
      <c r="E53" s="243"/>
      <c r="F53" s="241"/>
      <c r="G53" s="241"/>
    </row>
    <row r="54" spans="1:7" ht="12.75" hidden="1">
      <c r="A54" s="236"/>
      <c r="B54" s="237"/>
      <c r="C54" s="238"/>
      <c r="D54" s="238"/>
      <c r="E54" s="243"/>
      <c r="F54" s="241"/>
      <c r="G54" s="241"/>
    </row>
    <row r="55" spans="1:7" ht="12.75" hidden="1">
      <c r="A55" s="236"/>
      <c r="B55" s="237"/>
      <c r="C55" s="238"/>
      <c r="D55" s="238"/>
      <c r="E55" s="243"/>
      <c r="F55" s="241"/>
      <c r="G55" s="241"/>
    </row>
    <row r="56" spans="1:7" ht="12.75" hidden="1">
      <c r="A56" s="236"/>
      <c r="B56" s="237"/>
      <c r="C56" s="238"/>
      <c r="D56" s="238"/>
      <c r="E56" s="246"/>
      <c r="F56" s="241"/>
      <c r="G56" s="241"/>
    </row>
    <row r="57" spans="1:7" ht="12.75" hidden="1">
      <c r="A57" s="236"/>
      <c r="B57" s="237"/>
      <c r="C57" s="238"/>
      <c r="D57" s="240"/>
      <c r="E57" s="241"/>
      <c r="F57" s="241"/>
      <c r="G57" s="240"/>
    </row>
    <row r="58" spans="1:7" ht="12.75" hidden="1">
      <c r="A58" s="236"/>
      <c r="B58" s="237"/>
      <c r="C58" s="238"/>
      <c r="D58" s="240"/>
      <c r="E58" s="241"/>
      <c r="F58" s="241"/>
      <c r="G58" s="240"/>
    </row>
    <row r="59" spans="1:7" ht="12.75" hidden="1">
      <c r="A59" s="236"/>
      <c r="B59" s="237"/>
      <c r="C59" s="238"/>
      <c r="D59" s="240"/>
      <c r="E59" s="241"/>
      <c r="F59" s="241"/>
      <c r="G59" s="240"/>
    </row>
    <row r="60" spans="1:7" ht="12.75">
      <c r="A60" s="236">
        <v>12</v>
      </c>
      <c r="B60" s="237">
        <v>42137</v>
      </c>
      <c r="C60" s="238">
        <v>10.1</v>
      </c>
      <c r="D60" s="247"/>
      <c r="E60" s="241" t="s">
        <v>597</v>
      </c>
      <c r="F60" s="241" t="s">
        <v>542</v>
      </c>
      <c r="G60" s="240"/>
    </row>
    <row r="61" spans="1:7" ht="12.75">
      <c r="A61" s="236"/>
      <c r="B61" s="237"/>
      <c r="C61" s="238"/>
      <c r="D61" s="238">
        <v>197</v>
      </c>
      <c r="E61" s="248" t="s">
        <v>598</v>
      </c>
      <c r="F61" s="241" t="s">
        <v>599</v>
      </c>
      <c r="G61" s="240"/>
    </row>
    <row r="62" spans="1:7" s="235" customFormat="1" ht="12.75">
      <c r="A62" s="249"/>
      <c r="B62" s="250"/>
      <c r="C62" s="251">
        <f>SUM(C60:C61)</f>
        <v>10.1</v>
      </c>
      <c r="D62" s="251">
        <f>SUM(D31:D61)</f>
        <v>35682.5</v>
      </c>
      <c r="E62" s="247" t="s">
        <v>600</v>
      </c>
      <c r="F62" s="247">
        <f>D62-C62</f>
        <v>35672.4</v>
      </c>
      <c r="G62" s="244"/>
    </row>
    <row r="63" spans="1:7" ht="12.75">
      <c r="A63" s="236">
        <v>14</v>
      </c>
      <c r="B63" s="237">
        <v>42165</v>
      </c>
      <c r="C63" s="238"/>
      <c r="D63" s="238">
        <v>559.6</v>
      </c>
      <c r="E63" s="241" t="s">
        <v>601</v>
      </c>
      <c r="F63" s="241" t="s">
        <v>542</v>
      </c>
      <c r="G63" s="240"/>
    </row>
    <row r="64" spans="1:7" ht="12.75">
      <c r="A64" s="236"/>
      <c r="B64" s="236"/>
      <c r="C64" s="238"/>
      <c r="D64" s="238">
        <v>28.8</v>
      </c>
      <c r="E64" s="240" t="s">
        <v>602</v>
      </c>
      <c r="F64" s="241" t="s">
        <v>542</v>
      </c>
      <c r="G64" s="241"/>
    </row>
    <row r="65" spans="1:7" s="235" customFormat="1" ht="12.75">
      <c r="A65" s="249"/>
      <c r="B65" s="249"/>
      <c r="C65" s="251">
        <f>SUM(C62:C64)</f>
        <v>10.1</v>
      </c>
      <c r="D65" s="251">
        <f>SUM(D62:D64)</f>
        <v>36270.9</v>
      </c>
      <c r="E65" s="244" t="s">
        <v>556</v>
      </c>
      <c r="F65" s="247">
        <f>D65-C65</f>
        <v>36260.8</v>
      </c>
      <c r="G65" s="245"/>
    </row>
    <row r="66" spans="1:7" ht="12.75">
      <c r="A66" s="236">
        <v>15</v>
      </c>
      <c r="B66" s="237">
        <v>42179</v>
      </c>
      <c r="C66" s="238">
        <v>2308</v>
      </c>
      <c r="D66" s="238"/>
      <c r="E66" s="240" t="s">
        <v>603</v>
      </c>
      <c r="F66" s="241" t="s">
        <v>542</v>
      </c>
      <c r="G66" s="241"/>
    </row>
    <row r="67" spans="1:7" ht="12.75">
      <c r="A67" s="236"/>
      <c r="B67" s="237"/>
      <c r="C67" s="238">
        <f>1654.8+0.1</f>
        <v>1654.8999999999999</v>
      </c>
      <c r="D67" s="238"/>
      <c r="E67" s="240" t="s">
        <v>604</v>
      </c>
      <c r="F67" s="241" t="s">
        <v>542</v>
      </c>
      <c r="G67" s="241"/>
    </row>
    <row r="68" spans="1:7" ht="12.75">
      <c r="A68" s="236"/>
      <c r="B68" s="237"/>
      <c r="C68" s="238"/>
      <c r="D68" s="238">
        <v>3542</v>
      </c>
      <c r="E68" s="240" t="s">
        <v>605</v>
      </c>
      <c r="F68" s="241" t="s">
        <v>542</v>
      </c>
      <c r="G68" s="241"/>
    </row>
    <row r="69" spans="1:7" ht="12.75">
      <c r="A69" s="236"/>
      <c r="B69" s="237"/>
      <c r="C69" s="238">
        <v>427</v>
      </c>
      <c r="D69" s="238"/>
      <c r="E69" s="240" t="s">
        <v>606</v>
      </c>
      <c r="F69" s="241" t="s">
        <v>542</v>
      </c>
      <c r="G69" s="241"/>
    </row>
    <row r="70" spans="1:7" s="235" customFormat="1" ht="12.75">
      <c r="A70" s="249"/>
      <c r="B70" s="250"/>
      <c r="C70" s="251">
        <f>SUM(C65:C69)</f>
        <v>4400</v>
      </c>
      <c r="D70" s="251">
        <f>SUM(D65:D69)</f>
        <v>39812.9</v>
      </c>
      <c r="E70" s="244" t="s">
        <v>559</v>
      </c>
      <c r="F70" s="247">
        <f>D70-C70</f>
        <v>35412.9</v>
      </c>
      <c r="G70" s="245"/>
    </row>
    <row r="71" spans="1:7" s="235" customFormat="1" ht="12.75">
      <c r="A71" s="249"/>
      <c r="B71" s="249"/>
      <c r="C71" s="251"/>
      <c r="D71" s="251"/>
      <c r="E71" s="244"/>
      <c r="F71" s="245"/>
      <c r="G71" s="245"/>
    </row>
    <row r="72" spans="1:7" ht="12.75">
      <c r="A72" s="236"/>
      <c r="B72" s="236"/>
      <c r="C72" s="238"/>
      <c r="D72" s="238"/>
      <c r="E72" s="240"/>
      <c r="F72" s="241"/>
      <c r="G72" s="241"/>
    </row>
    <row r="73" spans="1:7" ht="25.5" customHeight="1" hidden="1">
      <c r="A73" s="252"/>
      <c r="B73" s="252"/>
      <c r="C73" s="253"/>
      <c r="D73" s="253"/>
      <c r="E73" s="254"/>
      <c r="F73" s="253"/>
      <c r="G73" s="255"/>
    </row>
    <row r="74" spans="1:7" ht="12.75">
      <c r="A74" s="761" t="s">
        <v>607</v>
      </c>
      <c r="B74" s="761"/>
      <c r="C74" s="761"/>
      <c r="D74" s="761"/>
      <c r="E74" s="761"/>
      <c r="F74" s="761"/>
      <c r="G74" s="761"/>
    </row>
    <row r="75" spans="1:7" ht="12.75">
      <c r="A75" s="761" t="s">
        <v>608</v>
      </c>
      <c r="B75" s="761"/>
      <c r="C75" s="761"/>
      <c r="D75" s="761"/>
      <c r="E75" s="761"/>
      <c r="F75" s="761"/>
      <c r="G75" s="761"/>
    </row>
    <row r="76" spans="1:8" ht="12.75">
      <c r="A76" s="761" t="s">
        <v>609</v>
      </c>
      <c r="B76" s="761"/>
      <c r="C76" s="761"/>
      <c r="D76" s="761"/>
      <c r="E76" s="761"/>
      <c r="F76" s="761"/>
      <c r="G76" s="761"/>
      <c r="H76" s="763"/>
    </row>
    <row r="77" spans="1:7" ht="12.75">
      <c r="A77" s="256" t="s">
        <v>610</v>
      </c>
      <c r="B77" s="256"/>
      <c r="C77" s="256"/>
      <c r="D77" s="256"/>
      <c r="E77" s="256"/>
      <c r="F77" s="256"/>
      <c r="G77" s="256"/>
    </row>
    <row r="78" spans="1:7" ht="12.75">
      <c r="A78" s="761"/>
      <c r="B78" s="761"/>
      <c r="C78" s="761"/>
      <c r="D78" s="761"/>
      <c r="E78" s="761"/>
      <c r="F78" s="761"/>
      <c r="G78" s="761"/>
    </row>
    <row r="79" spans="1:7" ht="12.75">
      <c r="A79" s="761"/>
      <c r="B79" s="761"/>
      <c r="C79" s="761"/>
      <c r="D79" s="761"/>
      <c r="E79" s="761"/>
      <c r="F79" s="761"/>
      <c r="G79" s="761"/>
    </row>
    <row r="80" spans="1:7" ht="12.75">
      <c r="A80" s="761"/>
      <c r="B80" s="761"/>
      <c r="C80" s="761"/>
      <c r="D80" s="761"/>
      <c r="E80" s="761"/>
      <c r="F80" s="761"/>
      <c r="G80" s="761"/>
    </row>
    <row r="81" spans="1:7" ht="12.75">
      <c r="A81" s="761"/>
      <c r="B81" s="761"/>
      <c r="C81" s="761"/>
      <c r="D81" s="761"/>
      <c r="E81" s="761"/>
      <c r="F81" s="761"/>
      <c r="G81" s="761"/>
    </row>
    <row r="82" spans="1:7" ht="12.75">
      <c r="A82" s="761"/>
      <c r="B82" s="761"/>
      <c r="C82" s="761"/>
      <c r="D82" s="761"/>
      <c r="E82" s="761"/>
      <c r="F82" s="761"/>
      <c r="G82" s="761"/>
    </row>
    <row r="83" spans="1:7" ht="12.75">
      <c r="A83" s="761"/>
      <c r="B83" s="761"/>
      <c r="C83" s="761"/>
      <c r="D83" s="761"/>
      <c r="E83" s="761"/>
      <c r="F83" s="761"/>
      <c r="G83" s="761"/>
    </row>
    <row r="84" spans="1:7" ht="12.75">
      <c r="A84" s="761"/>
      <c r="B84" s="761"/>
      <c r="C84" s="761"/>
      <c r="D84" s="761"/>
      <c r="E84" s="761"/>
      <c r="F84" s="761"/>
      <c r="G84" s="761"/>
    </row>
    <row r="85" spans="1:7" ht="12.75">
      <c r="A85" s="761"/>
      <c r="B85" s="761"/>
      <c r="C85" s="761"/>
      <c r="D85" s="761"/>
      <c r="E85" s="761"/>
      <c r="F85" s="761"/>
      <c r="G85" s="761"/>
    </row>
    <row r="86" spans="1:7" ht="12.75">
      <c r="A86" s="761"/>
      <c r="B86" s="761"/>
      <c r="C86" s="761"/>
      <c r="D86" s="761"/>
      <c r="E86" s="761"/>
      <c r="F86" s="761"/>
      <c r="G86" s="761"/>
    </row>
    <row r="87" spans="1:7" ht="12.75">
      <c r="A87" s="761"/>
      <c r="B87" s="761"/>
      <c r="C87" s="761"/>
      <c r="D87" s="761"/>
      <c r="E87" s="761"/>
      <c r="F87" s="761"/>
      <c r="G87" s="761"/>
    </row>
    <row r="88" spans="1:7" ht="12.75">
      <c r="A88" s="761"/>
      <c r="B88" s="761"/>
      <c r="C88" s="761"/>
      <c r="D88" s="761"/>
      <c r="E88" s="761"/>
      <c r="F88" s="761"/>
      <c r="G88" s="761"/>
    </row>
    <row r="89" spans="1:7" ht="12.75">
      <c r="A89" s="761"/>
      <c r="B89" s="761"/>
      <c r="C89" s="761"/>
      <c r="D89" s="761"/>
      <c r="E89" s="761"/>
      <c r="F89" s="761"/>
      <c r="G89" s="761"/>
    </row>
  </sheetData>
  <sheetProtection/>
  <mergeCells count="16">
    <mergeCell ref="A2:F2"/>
    <mergeCell ref="A74:G74"/>
    <mergeCell ref="A75:G75"/>
    <mergeCell ref="A76:H76"/>
    <mergeCell ref="A78:G78"/>
    <mergeCell ref="A79:G79"/>
    <mergeCell ref="A86:G86"/>
    <mergeCell ref="A87:G87"/>
    <mergeCell ref="A88:G88"/>
    <mergeCell ref="A89:G89"/>
    <mergeCell ref="A80:G80"/>
    <mergeCell ref="A81:G81"/>
    <mergeCell ref="A82:G82"/>
    <mergeCell ref="A83:G83"/>
    <mergeCell ref="A84:G84"/>
    <mergeCell ref="A85:G85"/>
  </mergeCells>
  <printOptions/>
  <pageMargins left="1.0236220472440944" right="0.2755905511811024" top="0.31496062992125984" bottom="0.1968503937007874" header="0.15748031496062992" footer="0.1574803149606299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5"/>
  <sheetViews>
    <sheetView zoomScale="80" zoomScaleNormal="80" zoomScalePageLayoutView="0" workbookViewId="0" topLeftCell="A1">
      <selection activeCell="O21" sqref="O21"/>
    </sheetView>
  </sheetViews>
  <sheetFormatPr defaultColWidth="9.140625" defaultRowHeight="12.75"/>
  <cols>
    <col min="1" max="1" width="37.7109375" style="341" customWidth="1"/>
    <col min="2" max="2" width="13.57421875" style="341" customWidth="1"/>
    <col min="3" max="4" width="10.8515625" style="341" hidden="1" customWidth="1"/>
    <col min="5" max="5" width="6.421875" style="344" customWidth="1"/>
    <col min="6" max="6" width="11.7109375" style="341" hidden="1" customWidth="1"/>
    <col min="7" max="8" width="11.57421875" style="341" hidden="1" customWidth="1"/>
    <col min="9" max="9" width="11.57421875" style="341" customWidth="1"/>
    <col min="10" max="10" width="11.421875" style="341" customWidth="1"/>
    <col min="11" max="15" width="9.421875" style="341" customWidth="1"/>
    <col min="16" max="22" width="9.421875" style="341" hidden="1" customWidth="1"/>
    <col min="23" max="24" width="14.00390625" style="341" customWidth="1"/>
    <col min="25" max="16384" width="9.140625" style="341" customWidth="1"/>
  </cols>
  <sheetData>
    <row r="1" spans="1:17" s="512" customFormat="1" ht="15">
      <c r="A1" s="764" t="s">
        <v>611</v>
      </c>
      <c r="B1" s="764"/>
      <c r="C1" s="764"/>
      <c r="D1" s="764"/>
      <c r="E1" s="764"/>
      <c r="F1" s="764"/>
      <c r="G1" s="764"/>
      <c r="H1" s="764"/>
      <c r="I1" s="764"/>
      <c r="J1" s="764"/>
      <c r="K1" s="764"/>
      <c r="L1" s="764"/>
      <c r="M1" s="764"/>
      <c r="N1" s="764"/>
      <c r="O1" s="764"/>
      <c r="P1" s="764"/>
      <c r="Q1" s="764"/>
    </row>
    <row r="2" spans="1:24" ht="21.75" customHeight="1" thickBot="1">
      <c r="A2" s="342"/>
      <c r="B2" s="343"/>
      <c r="J2" s="345"/>
      <c r="R2" s="765" t="s">
        <v>612</v>
      </c>
      <c r="S2" s="765"/>
      <c r="T2" s="765"/>
      <c r="U2" s="765"/>
      <c r="V2" s="765"/>
      <c r="W2" s="765"/>
      <c r="X2" s="765"/>
    </row>
    <row r="3" spans="1:10" ht="15.75" thickBot="1">
      <c r="A3" s="346" t="s">
        <v>613</v>
      </c>
      <c r="B3" s="347" t="s">
        <v>614</v>
      </c>
      <c r="C3" s="335"/>
      <c r="D3" s="335"/>
      <c r="E3" s="348"/>
      <c r="F3" s="335"/>
      <c r="G3" s="336"/>
      <c r="H3" s="319"/>
      <c r="I3" s="319"/>
      <c r="J3" s="349"/>
    </row>
    <row r="4" spans="1:10" ht="23.25" customHeight="1" thickBot="1">
      <c r="A4" s="345" t="s">
        <v>615</v>
      </c>
      <c r="J4" s="345"/>
    </row>
    <row r="5" spans="1:24" ht="15">
      <c r="A5" s="350"/>
      <c r="B5" s="351"/>
      <c r="C5" s="351"/>
      <c r="D5" s="351"/>
      <c r="E5" s="352"/>
      <c r="F5" s="351"/>
      <c r="G5" s="353"/>
      <c r="H5" s="351"/>
      <c r="I5" s="351"/>
      <c r="J5" s="354" t="s">
        <v>31</v>
      </c>
      <c r="K5" s="355"/>
      <c r="L5" s="356"/>
      <c r="M5" s="356"/>
      <c r="N5" s="356"/>
      <c r="O5" s="356"/>
      <c r="P5" s="337" t="s">
        <v>616</v>
      </c>
      <c r="Q5" s="356"/>
      <c r="R5" s="356"/>
      <c r="S5" s="356"/>
      <c r="T5" s="356"/>
      <c r="U5" s="356"/>
      <c r="V5" s="356"/>
      <c r="W5" s="354" t="s">
        <v>617</v>
      </c>
      <c r="X5" s="357" t="s">
        <v>618</v>
      </c>
    </row>
    <row r="6" spans="1:24" ht="13.5" thickBot="1">
      <c r="A6" s="503" t="s">
        <v>29</v>
      </c>
      <c r="B6" s="358" t="s">
        <v>619</v>
      </c>
      <c r="C6" s="358" t="s">
        <v>620</v>
      </c>
      <c r="D6" s="358" t="s">
        <v>621</v>
      </c>
      <c r="E6" s="358" t="s">
        <v>622</v>
      </c>
      <c r="F6" s="358" t="s">
        <v>623</v>
      </c>
      <c r="G6" s="358" t="s">
        <v>624</v>
      </c>
      <c r="H6" s="358" t="s">
        <v>625</v>
      </c>
      <c r="I6" s="358" t="s">
        <v>626</v>
      </c>
      <c r="J6" s="359">
        <v>2015</v>
      </c>
      <c r="K6" s="360" t="s">
        <v>627</v>
      </c>
      <c r="L6" s="361" t="s">
        <v>628</v>
      </c>
      <c r="M6" s="361" t="s">
        <v>629</v>
      </c>
      <c r="N6" s="361" t="s">
        <v>630</v>
      </c>
      <c r="O6" s="361" t="s">
        <v>631</v>
      </c>
      <c r="P6" s="361" t="s">
        <v>632</v>
      </c>
      <c r="Q6" s="361" t="s">
        <v>633</v>
      </c>
      <c r="R6" s="361" t="s">
        <v>634</v>
      </c>
      <c r="S6" s="361" t="s">
        <v>635</v>
      </c>
      <c r="T6" s="361" t="s">
        <v>636</v>
      </c>
      <c r="U6" s="361" t="s">
        <v>637</v>
      </c>
      <c r="V6" s="360" t="s">
        <v>638</v>
      </c>
      <c r="W6" s="359" t="s">
        <v>639</v>
      </c>
      <c r="X6" s="362" t="s">
        <v>640</v>
      </c>
    </row>
    <row r="7" spans="1:24" ht="12.75">
      <c r="A7" s="504" t="s">
        <v>641</v>
      </c>
      <c r="B7" s="363"/>
      <c r="C7" s="364">
        <v>104</v>
      </c>
      <c r="D7" s="364">
        <v>104</v>
      </c>
      <c r="E7" s="365"/>
      <c r="F7" s="366">
        <v>133</v>
      </c>
      <c r="G7" s="367">
        <v>139</v>
      </c>
      <c r="H7" s="368">
        <v>139</v>
      </c>
      <c r="I7" s="369">
        <v>158</v>
      </c>
      <c r="J7" s="370">
        <v>156</v>
      </c>
      <c r="K7" s="371">
        <v>154</v>
      </c>
      <c r="L7" s="372">
        <v>155</v>
      </c>
      <c r="M7" s="372">
        <v>154</v>
      </c>
      <c r="N7" s="372">
        <v>152</v>
      </c>
      <c r="O7" s="373">
        <v>154</v>
      </c>
      <c r="P7" s="373"/>
      <c r="Q7" s="373"/>
      <c r="R7" s="373"/>
      <c r="S7" s="373"/>
      <c r="T7" s="373"/>
      <c r="U7" s="373"/>
      <c r="V7" s="373"/>
      <c r="W7" s="374" t="s">
        <v>642</v>
      </c>
      <c r="X7" s="375" t="s">
        <v>642</v>
      </c>
    </row>
    <row r="8" spans="1:24" ht="13.5" thickBot="1">
      <c r="A8" s="505" t="s">
        <v>643</v>
      </c>
      <c r="B8" s="376"/>
      <c r="C8" s="377">
        <v>101</v>
      </c>
      <c r="D8" s="377">
        <v>104</v>
      </c>
      <c r="E8" s="378"/>
      <c r="F8" s="377">
        <v>129</v>
      </c>
      <c r="G8" s="379">
        <v>138</v>
      </c>
      <c r="H8" s="380">
        <v>138</v>
      </c>
      <c r="I8" s="379">
        <v>153.35</v>
      </c>
      <c r="J8" s="381">
        <v>151.68</v>
      </c>
      <c r="K8" s="382">
        <v>149.6</v>
      </c>
      <c r="L8" s="383">
        <v>150.35</v>
      </c>
      <c r="M8" s="384">
        <v>149.35</v>
      </c>
      <c r="N8" s="384">
        <v>147.6</v>
      </c>
      <c r="O8" s="383">
        <v>149.1</v>
      </c>
      <c r="P8" s="383"/>
      <c r="Q8" s="383"/>
      <c r="R8" s="383"/>
      <c r="S8" s="383"/>
      <c r="T8" s="383"/>
      <c r="U8" s="383"/>
      <c r="V8" s="382"/>
      <c r="W8" s="385"/>
      <c r="X8" s="386" t="s">
        <v>642</v>
      </c>
    </row>
    <row r="9" spans="1:24" ht="12.75">
      <c r="A9" s="506" t="s">
        <v>644</v>
      </c>
      <c r="B9" s="387" t="s">
        <v>645</v>
      </c>
      <c r="C9" s="388">
        <v>37915</v>
      </c>
      <c r="D9" s="388">
        <v>39774</v>
      </c>
      <c r="E9" s="338" t="s">
        <v>646</v>
      </c>
      <c r="F9" s="389">
        <v>24376</v>
      </c>
      <c r="G9" s="390">
        <v>24327</v>
      </c>
      <c r="H9" s="391">
        <v>24978</v>
      </c>
      <c r="I9" s="392">
        <v>28151</v>
      </c>
      <c r="J9" s="393" t="s">
        <v>642</v>
      </c>
      <c r="K9" s="394">
        <v>27887</v>
      </c>
      <c r="L9" s="395">
        <v>28235</v>
      </c>
      <c r="M9" s="396">
        <v>28309</v>
      </c>
      <c r="N9" s="396">
        <v>28309</v>
      </c>
      <c r="O9" s="397">
        <v>28272</v>
      </c>
      <c r="P9" s="397"/>
      <c r="Q9" s="398"/>
      <c r="R9" s="398"/>
      <c r="S9" s="398"/>
      <c r="T9" s="398"/>
      <c r="U9" s="398"/>
      <c r="V9" s="399"/>
      <c r="W9" s="322" t="s">
        <v>642</v>
      </c>
      <c r="X9" s="400" t="s">
        <v>642</v>
      </c>
    </row>
    <row r="10" spans="1:24" ht="12.75">
      <c r="A10" s="507" t="s">
        <v>647</v>
      </c>
      <c r="B10" s="401" t="s">
        <v>648</v>
      </c>
      <c r="C10" s="402">
        <v>-16164</v>
      </c>
      <c r="D10" s="402">
        <v>-17825</v>
      </c>
      <c r="E10" s="338" t="s">
        <v>649</v>
      </c>
      <c r="F10" s="389">
        <v>-22365</v>
      </c>
      <c r="G10" s="390">
        <v>22791</v>
      </c>
      <c r="H10" s="403">
        <v>23076</v>
      </c>
      <c r="I10" s="390">
        <v>26173</v>
      </c>
      <c r="J10" s="404" t="s">
        <v>642</v>
      </c>
      <c r="K10" s="405">
        <v>25944</v>
      </c>
      <c r="L10" s="406">
        <v>25965</v>
      </c>
      <c r="M10" s="407">
        <v>26077</v>
      </c>
      <c r="N10" s="407">
        <v>26116</v>
      </c>
      <c r="O10" s="397">
        <v>26117</v>
      </c>
      <c r="P10" s="397"/>
      <c r="Q10" s="398"/>
      <c r="R10" s="398"/>
      <c r="S10" s="398"/>
      <c r="T10" s="398"/>
      <c r="U10" s="398"/>
      <c r="V10" s="399"/>
      <c r="W10" s="322" t="s">
        <v>642</v>
      </c>
      <c r="X10" s="400" t="s">
        <v>642</v>
      </c>
    </row>
    <row r="11" spans="1:24" ht="12.75">
      <c r="A11" s="507" t="s">
        <v>650</v>
      </c>
      <c r="B11" s="401" t="s">
        <v>651</v>
      </c>
      <c r="C11" s="402">
        <v>604</v>
      </c>
      <c r="D11" s="402">
        <v>619</v>
      </c>
      <c r="E11" s="338" t="s">
        <v>652</v>
      </c>
      <c r="F11" s="389">
        <v>754</v>
      </c>
      <c r="G11" s="390">
        <v>666</v>
      </c>
      <c r="H11" s="403">
        <v>526</v>
      </c>
      <c r="I11" s="390">
        <v>494</v>
      </c>
      <c r="J11" s="404" t="s">
        <v>642</v>
      </c>
      <c r="K11" s="408">
        <v>487</v>
      </c>
      <c r="L11" s="406">
        <v>476</v>
      </c>
      <c r="M11" s="407">
        <v>532</v>
      </c>
      <c r="N11" s="407">
        <v>579</v>
      </c>
      <c r="O11" s="397">
        <v>498</v>
      </c>
      <c r="P11" s="397"/>
      <c r="Q11" s="398"/>
      <c r="R11" s="398"/>
      <c r="S11" s="398"/>
      <c r="T11" s="398"/>
      <c r="U11" s="398"/>
      <c r="V11" s="399"/>
      <c r="W11" s="322" t="s">
        <v>642</v>
      </c>
      <c r="X11" s="400" t="s">
        <v>642</v>
      </c>
    </row>
    <row r="12" spans="1:24" ht="12.75">
      <c r="A12" s="507" t="s">
        <v>653</v>
      </c>
      <c r="B12" s="401" t="s">
        <v>654</v>
      </c>
      <c r="C12" s="402">
        <v>221</v>
      </c>
      <c r="D12" s="402">
        <v>610</v>
      </c>
      <c r="E12" s="338" t="s">
        <v>642</v>
      </c>
      <c r="F12" s="389">
        <v>1032</v>
      </c>
      <c r="G12" s="390">
        <v>586</v>
      </c>
      <c r="H12" s="403">
        <v>3077</v>
      </c>
      <c r="I12" s="390">
        <v>2956</v>
      </c>
      <c r="J12" s="404" t="s">
        <v>642</v>
      </c>
      <c r="K12" s="408">
        <v>3298</v>
      </c>
      <c r="L12" s="406">
        <v>9783</v>
      </c>
      <c r="M12" s="407">
        <v>5662</v>
      </c>
      <c r="N12" s="407">
        <v>4164</v>
      </c>
      <c r="O12" s="397">
        <v>1543</v>
      </c>
      <c r="P12" s="397"/>
      <c r="Q12" s="398"/>
      <c r="R12" s="398"/>
      <c r="S12" s="398"/>
      <c r="T12" s="398"/>
      <c r="U12" s="398"/>
      <c r="V12" s="399"/>
      <c r="W12" s="322" t="s">
        <v>642</v>
      </c>
      <c r="X12" s="400" t="s">
        <v>642</v>
      </c>
    </row>
    <row r="13" spans="1:24" ht="13.5" thickBot="1">
      <c r="A13" s="504" t="s">
        <v>655</v>
      </c>
      <c r="B13" s="409" t="s">
        <v>656</v>
      </c>
      <c r="C13" s="410">
        <v>2021</v>
      </c>
      <c r="D13" s="410">
        <v>852</v>
      </c>
      <c r="E13" s="320" t="s">
        <v>657</v>
      </c>
      <c r="F13" s="411">
        <v>5236</v>
      </c>
      <c r="G13" s="412">
        <v>2489</v>
      </c>
      <c r="H13" s="413">
        <v>4741</v>
      </c>
      <c r="I13" s="412">
        <v>7389</v>
      </c>
      <c r="J13" s="414" t="s">
        <v>642</v>
      </c>
      <c r="K13" s="408">
        <v>4557</v>
      </c>
      <c r="L13" s="415">
        <v>2434</v>
      </c>
      <c r="M13" s="416">
        <v>4290</v>
      </c>
      <c r="N13" s="416">
        <v>3921</v>
      </c>
      <c r="O13" s="417">
        <v>14744</v>
      </c>
      <c r="P13" s="417"/>
      <c r="Q13" s="418"/>
      <c r="R13" s="418"/>
      <c r="S13" s="418"/>
      <c r="T13" s="418"/>
      <c r="U13" s="418"/>
      <c r="V13" s="418"/>
      <c r="W13" s="419" t="s">
        <v>642</v>
      </c>
      <c r="X13" s="375" t="s">
        <v>642</v>
      </c>
    </row>
    <row r="14" spans="1:24" ht="13.5" thickBot="1">
      <c r="A14" s="424" t="s">
        <v>658</v>
      </c>
      <c r="B14" s="420"/>
      <c r="C14" s="421">
        <v>24618</v>
      </c>
      <c r="D14" s="421">
        <v>24087</v>
      </c>
      <c r="E14" s="422"/>
      <c r="F14" s="423">
        <v>9034</v>
      </c>
      <c r="G14" s="423">
        <v>5277</v>
      </c>
      <c r="H14" s="424">
        <v>10245</v>
      </c>
      <c r="I14" s="423">
        <v>12817</v>
      </c>
      <c r="J14" s="425" t="s">
        <v>642</v>
      </c>
      <c r="K14" s="426">
        <v>10285</v>
      </c>
      <c r="L14" s="427">
        <v>14965</v>
      </c>
      <c r="M14" s="428">
        <v>12716</v>
      </c>
      <c r="N14" s="428">
        <v>10858</v>
      </c>
      <c r="O14" s="427">
        <v>18941</v>
      </c>
      <c r="P14" s="427"/>
      <c r="Q14" s="429"/>
      <c r="R14" s="429"/>
      <c r="S14" s="429"/>
      <c r="T14" s="429"/>
      <c r="U14" s="429"/>
      <c r="V14" s="430"/>
      <c r="W14" s="422" t="s">
        <v>642</v>
      </c>
      <c r="X14" s="425" t="s">
        <v>642</v>
      </c>
    </row>
    <row r="15" spans="1:24" ht="12.75">
      <c r="A15" s="504" t="s">
        <v>659</v>
      </c>
      <c r="B15" s="387" t="s">
        <v>660</v>
      </c>
      <c r="C15" s="388">
        <v>7043</v>
      </c>
      <c r="D15" s="388">
        <v>7240</v>
      </c>
      <c r="E15" s="320">
        <v>401</v>
      </c>
      <c r="F15" s="411">
        <v>2011</v>
      </c>
      <c r="G15" s="412">
        <v>1536</v>
      </c>
      <c r="H15" s="413">
        <v>1902</v>
      </c>
      <c r="I15" s="412">
        <v>1978</v>
      </c>
      <c r="J15" s="393" t="s">
        <v>642</v>
      </c>
      <c r="K15" s="394">
        <v>1942</v>
      </c>
      <c r="L15" s="417">
        <v>2269</v>
      </c>
      <c r="M15" s="416">
        <v>2231</v>
      </c>
      <c r="N15" s="416">
        <v>2193</v>
      </c>
      <c r="O15" s="417">
        <v>2154</v>
      </c>
      <c r="P15" s="417"/>
      <c r="Q15" s="418"/>
      <c r="R15" s="418"/>
      <c r="S15" s="418"/>
      <c r="T15" s="418"/>
      <c r="U15" s="418"/>
      <c r="V15" s="418"/>
      <c r="W15" s="419" t="s">
        <v>642</v>
      </c>
      <c r="X15" s="375" t="s">
        <v>642</v>
      </c>
    </row>
    <row r="16" spans="1:24" ht="12.75">
      <c r="A16" s="507" t="s">
        <v>661</v>
      </c>
      <c r="B16" s="401" t="s">
        <v>662</v>
      </c>
      <c r="C16" s="402">
        <v>1001</v>
      </c>
      <c r="D16" s="402">
        <v>820</v>
      </c>
      <c r="E16" s="338" t="s">
        <v>663</v>
      </c>
      <c r="F16" s="389">
        <v>1401</v>
      </c>
      <c r="G16" s="390">
        <v>1388</v>
      </c>
      <c r="H16" s="403">
        <v>1714</v>
      </c>
      <c r="I16" s="390">
        <v>2265</v>
      </c>
      <c r="J16" s="404" t="s">
        <v>642</v>
      </c>
      <c r="K16" s="405">
        <v>2330</v>
      </c>
      <c r="L16" s="397">
        <v>1978</v>
      </c>
      <c r="M16" s="396">
        <v>2031</v>
      </c>
      <c r="N16" s="396">
        <v>2624</v>
      </c>
      <c r="O16" s="397">
        <v>2842</v>
      </c>
      <c r="P16" s="397"/>
      <c r="Q16" s="398"/>
      <c r="R16" s="398"/>
      <c r="S16" s="398"/>
      <c r="T16" s="398"/>
      <c r="U16" s="398"/>
      <c r="V16" s="399"/>
      <c r="W16" s="322" t="s">
        <v>642</v>
      </c>
      <c r="X16" s="400" t="s">
        <v>642</v>
      </c>
    </row>
    <row r="17" spans="1:24" ht="12.75">
      <c r="A17" s="507" t="s">
        <v>664</v>
      </c>
      <c r="B17" s="401" t="s">
        <v>665</v>
      </c>
      <c r="C17" s="402">
        <v>14718</v>
      </c>
      <c r="D17" s="402">
        <v>14718</v>
      </c>
      <c r="E17" s="338" t="s">
        <v>642</v>
      </c>
      <c r="F17" s="389">
        <v>0</v>
      </c>
      <c r="G17" s="390">
        <v>0</v>
      </c>
      <c r="H17" s="403">
        <v>0</v>
      </c>
      <c r="I17" s="390">
        <v>0</v>
      </c>
      <c r="J17" s="404" t="s">
        <v>642</v>
      </c>
      <c r="K17" s="408">
        <v>0</v>
      </c>
      <c r="L17" s="406">
        <v>0</v>
      </c>
      <c r="M17" s="407">
        <v>0</v>
      </c>
      <c r="N17" s="407">
        <v>0</v>
      </c>
      <c r="O17" s="397">
        <v>0</v>
      </c>
      <c r="P17" s="397"/>
      <c r="Q17" s="398"/>
      <c r="R17" s="398"/>
      <c r="S17" s="398"/>
      <c r="T17" s="398"/>
      <c r="U17" s="398"/>
      <c r="V17" s="399"/>
      <c r="W17" s="322" t="s">
        <v>642</v>
      </c>
      <c r="X17" s="400" t="s">
        <v>642</v>
      </c>
    </row>
    <row r="18" spans="1:24" ht="12.75">
      <c r="A18" s="507" t="s">
        <v>666</v>
      </c>
      <c r="B18" s="401" t="s">
        <v>667</v>
      </c>
      <c r="C18" s="402">
        <v>1758</v>
      </c>
      <c r="D18" s="402">
        <v>1762</v>
      </c>
      <c r="E18" s="338" t="s">
        <v>642</v>
      </c>
      <c r="F18" s="389">
        <v>5453</v>
      </c>
      <c r="G18" s="390">
        <v>8278</v>
      </c>
      <c r="H18" s="403">
        <v>8491</v>
      </c>
      <c r="I18" s="390">
        <v>8397</v>
      </c>
      <c r="J18" s="404" t="s">
        <v>642</v>
      </c>
      <c r="K18" s="408">
        <v>6686</v>
      </c>
      <c r="L18" s="406">
        <v>11074</v>
      </c>
      <c r="M18" s="407">
        <v>9127</v>
      </c>
      <c r="N18" s="407">
        <v>7255</v>
      </c>
      <c r="O18" s="397">
        <v>14748</v>
      </c>
      <c r="P18" s="397"/>
      <c r="Q18" s="398"/>
      <c r="R18" s="398"/>
      <c r="S18" s="398"/>
      <c r="T18" s="398"/>
      <c r="U18" s="398"/>
      <c r="V18" s="399"/>
      <c r="W18" s="322" t="s">
        <v>642</v>
      </c>
      <c r="X18" s="400" t="s">
        <v>642</v>
      </c>
    </row>
    <row r="19" spans="1:24" ht="13.5" thickBot="1">
      <c r="A19" s="505" t="s">
        <v>668</v>
      </c>
      <c r="B19" s="431" t="s">
        <v>669</v>
      </c>
      <c r="C19" s="432">
        <v>0</v>
      </c>
      <c r="D19" s="432">
        <v>0</v>
      </c>
      <c r="E19" s="339" t="s">
        <v>642</v>
      </c>
      <c r="F19" s="376">
        <v>0</v>
      </c>
      <c r="G19" s="390">
        <v>0</v>
      </c>
      <c r="H19" s="433">
        <v>0</v>
      </c>
      <c r="I19" s="434">
        <v>0</v>
      </c>
      <c r="J19" s="435" t="s">
        <v>642</v>
      </c>
      <c r="K19" s="408">
        <v>0</v>
      </c>
      <c r="L19" s="406">
        <v>0</v>
      </c>
      <c r="M19" s="407">
        <v>0</v>
      </c>
      <c r="N19" s="407">
        <v>0</v>
      </c>
      <c r="O19" s="397">
        <v>0</v>
      </c>
      <c r="P19" s="397"/>
      <c r="Q19" s="398"/>
      <c r="R19" s="398"/>
      <c r="S19" s="398"/>
      <c r="T19" s="398"/>
      <c r="U19" s="398"/>
      <c r="V19" s="399"/>
      <c r="W19" s="436" t="s">
        <v>642</v>
      </c>
      <c r="X19" s="437" t="s">
        <v>642</v>
      </c>
    </row>
    <row r="20" spans="1:24" ht="14.25">
      <c r="A20" s="508" t="s">
        <v>670</v>
      </c>
      <c r="B20" s="387" t="s">
        <v>671</v>
      </c>
      <c r="C20" s="388">
        <v>12472</v>
      </c>
      <c r="D20" s="388">
        <v>13728</v>
      </c>
      <c r="E20" s="321" t="s">
        <v>642</v>
      </c>
      <c r="F20" s="356">
        <v>26221</v>
      </c>
      <c r="G20" s="438">
        <v>16950</v>
      </c>
      <c r="H20" s="439">
        <v>27292</v>
      </c>
      <c r="I20" s="438">
        <v>25127</v>
      </c>
      <c r="J20" s="440">
        <v>15708</v>
      </c>
      <c r="K20" s="441">
        <v>0</v>
      </c>
      <c r="L20" s="442">
        <v>0</v>
      </c>
      <c r="M20" s="443">
        <v>0</v>
      </c>
      <c r="N20" s="443">
        <v>0</v>
      </c>
      <c r="O20" s="443">
        <v>0</v>
      </c>
      <c r="P20" s="443"/>
      <c r="Q20" s="443"/>
      <c r="R20" s="443"/>
      <c r="S20" s="443"/>
      <c r="T20" s="443"/>
      <c r="U20" s="443"/>
      <c r="V20" s="444"/>
      <c r="W20" s="445">
        <f>SUM(K20:V20)</f>
        <v>0</v>
      </c>
      <c r="X20" s="446">
        <f>IF(J20&lt;&gt;0,+W20/J20," - - - ")</f>
        <v>0</v>
      </c>
    </row>
    <row r="21" spans="1:24" ht="14.25">
      <c r="A21" s="507" t="s">
        <v>672</v>
      </c>
      <c r="B21" s="401" t="s">
        <v>673</v>
      </c>
      <c r="C21" s="402">
        <v>0</v>
      </c>
      <c r="D21" s="402">
        <v>0</v>
      </c>
      <c r="E21" s="322" t="s">
        <v>642</v>
      </c>
      <c r="F21" s="447">
        <v>0</v>
      </c>
      <c r="G21" s="390">
        <v>0</v>
      </c>
      <c r="H21" s="403">
        <v>481</v>
      </c>
      <c r="I21" s="390">
        <v>1600</v>
      </c>
      <c r="J21" s="448"/>
      <c r="K21" s="449">
        <v>0</v>
      </c>
      <c r="L21" s="450">
        <v>0</v>
      </c>
      <c r="M21" s="398">
        <v>0</v>
      </c>
      <c r="N21" s="398">
        <v>0</v>
      </c>
      <c r="O21" s="398">
        <v>0</v>
      </c>
      <c r="P21" s="398"/>
      <c r="Q21" s="398"/>
      <c r="R21" s="398"/>
      <c r="S21" s="398"/>
      <c r="T21" s="398"/>
      <c r="U21" s="398"/>
      <c r="V21" s="399"/>
      <c r="W21" s="451">
        <f aca="true" t="shared" si="0" ref="W21:W43">SUM(K21:V21)</f>
        <v>0</v>
      </c>
      <c r="X21" s="452" t="str">
        <f aca="true" t="shared" si="1" ref="X21:X43">IF(J21&lt;&gt;0,+W21/J21," - - - ")</f>
        <v> - - - </v>
      </c>
    </row>
    <row r="22" spans="1:24" ht="15" thickBot="1">
      <c r="A22" s="505" t="s">
        <v>674</v>
      </c>
      <c r="B22" s="431" t="s">
        <v>673</v>
      </c>
      <c r="C22" s="432">
        <v>0</v>
      </c>
      <c r="D22" s="432">
        <v>1215</v>
      </c>
      <c r="E22" s="323">
        <v>672</v>
      </c>
      <c r="F22" s="453">
        <v>6200</v>
      </c>
      <c r="G22" s="412">
        <v>12200</v>
      </c>
      <c r="H22" s="454">
        <v>8467</v>
      </c>
      <c r="I22" s="455">
        <v>6600</v>
      </c>
      <c r="J22" s="456">
        <v>8200</v>
      </c>
      <c r="K22" s="457">
        <v>0</v>
      </c>
      <c r="L22" s="458">
        <v>4000</v>
      </c>
      <c r="M22" s="418">
        <v>2100</v>
      </c>
      <c r="N22" s="418">
        <v>900</v>
      </c>
      <c r="O22" s="418">
        <v>2200</v>
      </c>
      <c r="P22" s="418"/>
      <c r="Q22" s="418"/>
      <c r="R22" s="418"/>
      <c r="S22" s="418"/>
      <c r="T22" s="418"/>
      <c r="U22" s="418"/>
      <c r="V22" s="418"/>
      <c r="W22" s="459">
        <f t="shared" si="0"/>
        <v>9200</v>
      </c>
      <c r="X22" s="460">
        <f t="shared" si="1"/>
        <v>1.1219512195121952</v>
      </c>
    </row>
    <row r="23" spans="1:24" ht="14.25">
      <c r="A23" s="506" t="s">
        <v>675</v>
      </c>
      <c r="B23" s="387" t="s">
        <v>676</v>
      </c>
      <c r="C23" s="388">
        <v>6341</v>
      </c>
      <c r="D23" s="388">
        <v>6960</v>
      </c>
      <c r="E23" s="324">
        <v>501</v>
      </c>
      <c r="F23" s="356">
        <v>13542</v>
      </c>
      <c r="G23" s="438">
        <v>11081</v>
      </c>
      <c r="H23" s="439">
        <v>11002</v>
      </c>
      <c r="I23" s="438">
        <v>12086</v>
      </c>
      <c r="J23" s="461">
        <v>10700</v>
      </c>
      <c r="K23" s="462">
        <v>964</v>
      </c>
      <c r="L23" s="442">
        <v>899</v>
      </c>
      <c r="M23" s="442">
        <v>1054</v>
      </c>
      <c r="N23" s="442">
        <v>969</v>
      </c>
      <c r="O23" s="442">
        <v>945</v>
      </c>
      <c r="P23" s="442"/>
      <c r="Q23" s="442"/>
      <c r="R23" s="442"/>
      <c r="S23" s="442"/>
      <c r="T23" s="442"/>
      <c r="U23" s="442"/>
      <c r="V23" s="463"/>
      <c r="W23" s="464">
        <f t="shared" si="0"/>
        <v>4831</v>
      </c>
      <c r="X23" s="465">
        <f t="shared" si="1"/>
        <v>0.4514953271028037</v>
      </c>
    </row>
    <row r="24" spans="1:24" ht="14.25">
      <c r="A24" s="507" t="s">
        <v>677</v>
      </c>
      <c r="B24" s="401" t="s">
        <v>678</v>
      </c>
      <c r="C24" s="402">
        <v>1745</v>
      </c>
      <c r="D24" s="402">
        <v>2223</v>
      </c>
      <c r="E24" s="325">
        <v>502</v>
      </c>
      <c r="F24" s="447">
        <v>4450</v>
      </c>
      <c r="G24" s="390">
        <v>3230</v>
      </c>
      <c r="H24" s="403">
        <v>4770</v>
      </c>
      <c r="I24" s="390">
        <v>3611</v>
      </c>
      <c r="J24" s="466">
        <v>4760</v>
      </c>
      <c r="K24" s="467">
        <v>180</v>
      </c>
      <c r="L24" s="398">
        <v>180</v>
      </c>
      <c r="M24" s="398">
        <v>833</v>
      </c>
      <c r="N24" s="398">
        <v>180</v>
      </c>
      <c r="O24" s="398">
        <v>180</v>
      </c>
      <c r="P24" s="398"/>
      <c r="Q24" s="398"/>
      <c r="R24" s="398"/>
      <c r="S24" s="398"/>
      <c r="T24" s="398"/>
      <c r="U24" s="398"/>
      <c r="V24" s="468"/>
      <c r="W24" s="464">
        <f t="shared" si="0"/>
        <v>1553</v>
      </c>
      <c r="X24" s="452">
        <f t="shared" si="1"/>
        <v>0.3262605042016807</v>
      </c>
    </row>
    <row r="25" spans="1:24" ht="14.25">
      <c r="A25" s="507" t="s">
        <v>679</v>
      </c>
      <c r="B25" s="401" t="s">
        <v>680</v>
      </c>
      <c r="C25" s="402">
        <v>0</v>
      </c>
      <c r="D25" s="402">
        <v>0</v>
      </c>
      <c r="E25" s="325">
        <v>504</v>
      </c>
      <c r="F25" s="447">
        <v>0</v>
      </c>
      <c r="G25" s="390">
        <v>0</v>
      </c>
      <c r="H25" s="403">
        <v>0</v>
      </c>
      <c r="I25" s="390">
        <v>0</v>
      </c>
      <c r="J25" s="466">
        <v>0</v>
      </c>
      <c r="K25" s="467">
        <v>0</v>
      </c>
      <c r="L25" s="398">
        <v>0</v>
      </c>
      <c r="M25" s="398">
        <v>0</v>
      </c>
      <c r="N25" s="398">
        <v>0</v>
      </c>
      <c r="O25" s="398">
        <v>0</v>
      </c>
      <c r="P25" s="398"/>
      <c r="Q25" s="398"/>
      <c r="R25" s="398"/>
      <c r="S25" s="398"/>
      <c r="T25" s="398"/>
      <c r="U25" s="398"/>
      <c r="V25" s="468"/>
      <c r="W25" s="464">
        <f t="shared" si="0"/>
        <v>0</v>
      </c>
      <c r="X25" s="452" t="str">
        <f t="shared" si="1"/>
        <v> - - - </v>
      </c>
    </row>
    <row r="26" spans="1:24" ht="14.25">
      <c r="A26" s="507" t="s">
        <v>681</v>
      </c>
      <c r="B26" s="401" t="s">
        <v>682</v>
      </c>
      <c r="C26" s="402">
        <v>428</v>
      </c>
      <c r="D26" s="402">
        <v>253</v>
      </c>
      <c r="E26" s="325">
        <v>511</v>
      </c>
      <c r="F26" s="447">
        <v>1878</v>
      </c>
      <c r="G26" s="390">
        <v>298</v>
      </c>
      <c r="H26" s="403">
        <v>733</v>
      </c>
      <c r="I26" s="390">
        <v>1287</v>
      </c>
      <c r="J26" s="466">
        <v>230</v>
      </c>
      <c r="K26" s="467">
        <v>63</v>
      </c>
      <c r="L26" s="398">
        <v>137</v>
      </c>
      <c r="M26" s="398">
        <v>10</v>
      </c>
      <c r="N26" s="398">
        <v>143</v>
      </c>
      <c r="O26" s="398">
        <v>21</v>
      </c>
      <c r="P26" s="398"/>
      <c r="Q26" s="398"/>
      <c r="R26" s="398"/>
      <c r="S26" s="398"/>
      <c r="T26" s="398"/>
      <c r="U26" s="398"/>
      <c r="V26" s="468"/>
      <c r="W26" s="464">
        <f t="shared" si="0"/>
        <v>374</v>
      </c>
      <c r="X26" s="452">
        <f t="shared" si="1"/>
        <v>1.626086956521739</v>
      </c>
    </row>
    <row r="27" spans="1:24" ht="14.25">
      <c r="A27" s="507" t="s">
        <v>683</v>
      </c>
      <c r="B27" s="401" t="s">
        <v>684</v>
      </c>
      <c r="C27" s="402">
        <v>1057</v>
      </c>
      <c r="D27" s="402">
        <v>1451</v>
      </c>
      <c r="E27" s="325">
        <v>518</v>
      </c>
      <c r="F27" s="447">
        <v>5643</v>
      </c>
      <c r="G27" s="390">
        <v>4031</v>
      </c>
      <c r="H27" s="403">
        <v>3542</v>
      </c>
      <c r="I27" s="390">
        <v>3965</v>
      </c>
      <c r="J27" s="466">
        <v>2797</v>
      </c>
      <c r="K27" s="467">
        <v>410</v>
      </c>
      <c r="L27" s="398">
        <v>246</v>
      </c>
      <c r="M27" s="398">
        <v>375</v>
      </c>
      <c r="N27" s="398">
        <v>215</v>
      </c>
      <c r="O27" s="398">
        <v>230</v>
      </c>
      <c r="P27" s="398"/>
      <c r="Q27" s="398"/>
      <c r="R27" s="398"/>
      <c r="S27" s="398"/>
      <c r="T27" s="398"/>
      <c r="U27" s="398"/>
      <c r="V27" s="468"/>
      <c r="W27" s="464">
        <f t="shared" si="0"/>
        <v>1476</v>
      </c>
      <c r="X27" s="452">
        <f t="shared" si="1"/>
        <v>0.5277082588487665</v>
      </c>
    </row>
    <row r="28" spans="1:24" ht="14.25">
      <c r="A28" s="507" t="s">
        <v>685</v>
      </c>
      <c r="B28" s="340" t="s">
        <v>686</v>
      </c>
      <c r="C28" s="402">
        <v>10408</v>
      </c>
      <c r="D28" s="402">
        <v>11792</v>
      </c>
      <c r="E28" s="325">
        <v>521</v>
      </c>
      <c r="F28" s="447">
        <v>30358</v>
      </c>
      <c r="G28" s="390">
        <v>30500</v>
      </c>
      <c r="H28" s="403">
        <v>31926</v>
      </c>
      <c r="I28" s="390">
        <v>34798</v>
      </c>
      <c r="J28" s="466">
        <v>36200</v>
      </c>
      <c r="K28" s="403">
        <v>2842</v>
      </c>
      <c r="L28" s="398">
        <v>2749</v>
      </c>
      <c r="M28" s="398">
        <v>3150</v>
      </c>
      <c r="N28" s="398">
        <v>2665</v>
      </c>
      <c r="O28" s="398">
        <v>2861</v>
      </c>
      <c r="P28" s="398"/>
      <c r="Q28" s="398"/>
      <c r="R28" s="398"/>
      <c r="S28" s="398"/>
      <c r="T28" s="398"/>
      <c r="U28" s="398"/>
      <c r="V28" s="468"/>
      <c r="W28" s="464">
        <f t="shared" si="0"/>
        <v>14267</v>
      </c>
      <c r="X28" s="452">
        <f t="shared" si="1"/>
        <v>0.3941160220994475</v>
      </c>
    </row>
    <row r="29" spans="1:24" ht="14.25">
      <c r="A29" s="507" t="s">
        <v>687</v>
      </c>
      <c r="B29" s="340" t="s">
        <v>688</v>
      </c>
      <c r="C29" s="402">
        <v>3640</v>
      </c>
      <c r="D29" s="402">
        <v>4174</v>
      </c>
      <c r="E29" s="325" t="s">
        <v>689</v>
      </c>
      <c r="F29" s="447">
        <v>10317</v>
      </c>
      <c r="G29" s="390">
        <v>10420</v>
      </c>
      <c r="H29" s="403">
        <v>11205</v>
      </c>
      <c r="I29" s="390">
        <v>12181</v>
      </c>
      <c r="J29" s="466">
        <v>12850</v>
      </c>
      <c r="K29" s="403">
        <v>984</v>
      </c>
      <c r="L29" s="398">
        <v>951</v>
      </c>
      <c r="M29" s="398">
        <v>1010</v>
      </c>
      <c r="N29" s="398">
        <v>922</v>
      </c>
      <c r="O29" s="398">
        <v>990</v>
      </c>
      <c r="P29" s="398"/>
      <c r="Q29" s="398"/>
      <c r="R29" s="398"/>
      <c r="S29" s="398"/>
      <c r="T29" s="398"/>
      <c r="U29" s="398"/>
      <c r="V29" s="468"/>
      <c r="W29" s="464">
        <f t="shared" si="0"/>
        <v>4857</v>
      </c>
      <c r="X29" s="452">
        <f t="shared" si="1"/>
        <v>0.3779766536964981</v>
      </c>
    </row>
    <row r="30" spans="1:24" ht="14.25">
      <c r="A30" s="507" t="s">
        <v>690</v>
      </c>
      <c r="B30" s="401" t="s">
        <v>691</v>
      </c>
      <c r="C30" s="402">
        <v>0</v>
      </c>
      <c r="D30" s="402">
        <v>0</v>
      </c>
      <c r="E30" s="325">
        <v>557</v>
      </c>
      <c r="F30" s="447">
        <v>0</v>
      </c>
      <c r="G30" s="390">
        <v>0</v>
      </c>
      <c r="H30" s="403">
        <v>0</v>
      </c>
      <c r="I30" s="390">
        <v>0</v>
      </c>
      <c r="J30" s="466">
        <v>0</v>
      </c>
      <c r="K30" s="467">
        <v>0</v>
      </c>
      <c r="L30" s="398">
        <v>0</v>
      </c>
      <c r="M30" s="398">
        <v>0</v>
      </c>
      <c r="N30" s="398">
        <v>0</v>
      </c>
      <c r="O30" s="398">
        <v>0</v>
      </c>
      <c r="P30" s="398"/>
      <c r="Q30" s="398"/>
      <c r="R30" s="398"/>
      <c r="S30" s="398"/>
      <c r="T30" s="398"/>
      <c r="U30" s="398"/>
      <c r="V30" s="468"/>
      <c r="W30" s="464">
        <f t="shared" si="0"/>
        <v>0</v>
      </c>
      <c r="X30" s="452" t="str">
        <f t="shared" si="1"/>
        <v> - - - </v>
      </c>
    </row>
    <row r="31" spans="1:24" ht="14.25">
      <c r="A31" s="507" t="s">
        <v>692</v>
      </c>
      <c r="B31" s="401" t="s">
        <v>693</v>
      </c>
      <c r="C31" s="402">
        <v>1711</v>
      </c>
      <c r="D31" s="402">
        <v>1801</v>
      </c>
      <c r="E31" s="325">
        <v>551</v>
      </c>
      <c r="F31" s="447">
        <v>648</v>
      </c>
      <c r="G31" s="390">
        <v>475</v>
      </c>
      <c r="H31" s="403">
        <v>448</v>
      </c>
      <c r="I31" s="390">
        <v>479</v>
      </c>
      <c r="J31" s="466">
        <v>505</v>
      </c>
      <c r="K31" s="467">
        <v>35</v>
      </c>
      <c r="L31" s="398">
        <v>35</v>
      </c>
      <c r="M31" s="398">
        <v>38</v>
      </c>
      <c r="N31" s="398">
        <v>38</v>
      </c>
      <c r="O31" s="398">
        <v>38</v>
      </c>
      <c r="P31" s="398"/>
      <c r="Q31" s="398"/>
      <c r="R31" s="398"/>
      <c r="S31" s="398"/>
      <c r="T31" s="398"/>
      <c r="U31" s="398"/>
      <c r="V31" s="468"/>
      <c r="W31" s="464">
        <f t="shared" si="0"/>
        <v>184</v>
      </c>
      <c r="X31" s="452">
        <f t="shared" si="1"/>
        <v>0.36435643564356435</v>
      </c>
    </row>
    <row r="32" spans="1:24" ht="15" thickBot="1">
      <c r="A32" s="504" t="s">
        <v>694</v>
      </c>
      <c r="B32" s="409"/>
      <c r="C32" s="410">
        <v>569</v>
      </c>
      <c r="D32" s="410">
        <v>614</v>
      </c>
      <c r="E32" s="326" t="s">
        <v>695</v>
      </c>
      <c r="F32" s="469">
        <v>863</v>
      </c>
      <c r="G32" s="455">
        <v>1061</v>
      </c>
      <c r="H32" s="403">
        <v>1624</v>
      </c>
      <c r="I32" s="390">
        <v>3480</v>
      </c>
      <c r="J32" s="470">
        <v>392</v>
      </c>
      <c r="K32" s="471">
        <v>24</v>
      </c>
      <c r="L32" s="472">
        <v>51</v>
      </c>
      <c r="M32" s="472">
        <v>172</v>
      </c>
      <c r="N32" s="472">
        <v>14</v>
      </c>
      <c r="O32" s="472"/>
      <c r="P32" s="472"/>
      <c r="Q32" s="472"/>
      <c r="R32" s="472"/>
      <c r="S32" s="472"/>
      <c r="T32" s="472"/>
      <c r="U32" s="472"/>
      <c r="V32" s="473"/>
      <c r="W32" s="474">
        <f t="shared" si="0"/>
        <v>261</v>
      </c>
      <c r="X32" s="475">
        <f t="shared" si="1"/>
        <v>0.6658163265306123</v>
      </c>
    </row>
    <row r="33" spans="1:24" ht="15" thickBot="1">
      <c r="A33" s="509" t="s">
        <v>696</v>
      </c>
      <c r="B33" s="476" t="s">
        <v>697</v>
      </c>
      <c r="C33" s="477">
        <v>25899</v>
      </c>
      <c r="D33" s="477">
        <v>29268</v>
      </c>
      <c r="E33" s="422"/>
      <c r="F33" s="478">
        <v>67699</v>
      </c>
      <c r="G33" s="477">
        <v>61096</v>
      </c>
      <c r="H33" s="479">
        <v>64802</v>
      </c>
      <c r="I33" s="477">
        <v>71887</v>
      </c>
      <c r="J33" s="480">
        <f>SUM(J23:J32)</f>
        <v>68434</v>
      </c>
      <c r="K33" s="478">
        <f>SUM(K23:K32)</f>
        <v>5502</v>
      </c>
      <c r="L33" s="481">
        <f>SUM(L23:L32)</f>
        <v>5248</v>
      </c>
      <c r="M33" s="481">
        <f aca="true" t="shared" si="2" ref="M33:V33">SUM(M23:M32)</f>
        <v>6642</v>
      </c>
      <c r="N33" s="481">
        <f t="shared" si="2"/>
        <v>5146</v>
      </c>
      <c r="O33" s="481">
        <v>5275</v>
      </c>
      <c r="P33" s="481">
        <f t="shared" si="2"/>
        <v>0</v>
      </c>
      <c r="Q33" s="481">
        <f t="shared" si="2"/>
        <v>0</v>
      </c>
      <c r="R33" s="481">
        <f t="shared" si="2"/>
        <v>0</v>
      </c>
      <c r="S33" s="481">
        <f t="shared" si="2"/>
        <v>0</v>
      </c>
      <c r="T33" s="481">
        <f t="shared" si="2"/>
        <v>0</v>
      </c>
      <c r="U33" s="481">
        <f t="shared" si="2"/>
        <v>0</v>
      </c>
      <c r="V33" s="481">
        <f t="shared" si="2"/>
        <v>0</v>
      </c>
      <c r="W33" s="482">
        <f t="shared" si="0"/>
        <v>27813</v>
      </c>
      <c r="X33" s="483">
        <f t="shared" si="1"/>
        <v>0.4064207849899173</v>
      </c>
    </row>
    <row r="34" spans="1:24" ht="14.25">
      <c r="A34" s="506" t="s">
        <v>698</v>
      </c>
      <c r="B34" s="387" t="s">
        <v>699</v>
      </c>
      <c r="C34" s="388">
        <v>0</v>
      </c>
      <c r="D34" s="388">
        <v>0</v>
      </c>
      <c r="E34" s="324">
        <v>601</v>
      </c>
      <c r="F34" s="327">
        <v>2944</v>
      </c>
      <c r="G34" s="328">
        <v>3214</v>
      </c>
      <c r="H34" s="329">
        <v>1971</v>
      </c>
      <c r="I34" s="328">
        <v>2379</v>
      </c>
      <c r="J34" s="440">
        <v>2020</v>
      </c>
      <c r="K34" s="449">
        <v>245</v>
      </c>
      <c r="L34" s="398">
        <v>230</v>
      </c>
      <c r="M34" s="398">
        <v>276</v>
      </c>
      <c r="N34" s="398">
        <v>242</v>
      </c>
      <c r="O34" s="398">
        <v>273</v>
      </c>
      <c r="P34" s="398"/>
      <c r="Q34" s="398"/>
      <c r="R34" s="398"/>
      <c r="S34" s="398"/>
      <c r="T34" s="398"/>
      <c r="U34" s="398"/>
      <c r="V34" s="399"/>
      <c r="W34" s="484">
        <f t="shared" si="0"/>
        <v>1266</v>
      </c>
      <c r="X34" s="465">
        <f t="shared" si="1"/>
        <v>0.6267326732673267</v>
      </c>
    </row>
    <row r="35" spans="1:24" ht="14.25">
      <c r="A35" s="507" t="s">
        <v>700</v>
      </c>
      <c r="B35" s="401" t="s">
        <v>701</v>
      </c>
      <c r="C35" s="402">
        <v>1190</v>
      </c>
      <c r="D35" s="402">
        <v>1857</v>
      </c>
      <c r="E35" s="325">
        <v>602</v>
      </c>
      <c r="F35" s="330">
        <v>6073</v>
      </c>
      <c r="G35" s="331">
        <v>4204</v>
      </c>
      <c r="H35" s="329">
        <v>4477</v>
      </c>
      <c r="I35" s="328">
        <v>4641</v>
      </c>
      <c r="J35" s="448">
        <v>39200</v>
      </c>
      <c r="K35" s="449">
        <v>3222</v>
      </c>
      <c r="L35" s="398">
        <v>3108</v>
      </c>
      <c r="M35" s="398">
        <v>3276</v>
      </c>
      <c r="N35" s="398">
        <v>3275</v>
      </c>
      <c r="O35" s="398">
        <v>3300</v>
      </c>
      <c r="P35" s="398"/>
      <c r="Q35" s="398"/>
      <c r="R35" s="398"/>
      <c r="S35" s="398"/>
      <c r="T35" s="398"/>
      <c r="U35" s="398"/>
      <c r="V35" s="399"/>
      <c r="W35" s="451">
        <f t="shared" si="0"/>
        <v>16181</v>
      </c>
      <c r="X35" s="452">
        <f t="shared" si="1"/>
        <v>0.412780612244898</v>
      </c>
    </row>
    <row r="36" spans="1:24" ht="14.25">
      <c r="A36" s="507" t="s">
        <v>702</v>
      </c>
      <c r="B36" s="401" t="s">
        <v>703</v>
      </c>
      <c r="C36" s="402">
        <v>0</v>
      </c>
      <c r="D36" s="402">
        <v>0</v>
      </c>
      <c r="E36" s="325">
        <v>604</v>
      </c>
      <c r="F36" s="330">
        <v>0</v>
      </c>
      <c r="G36" s="331">
        <v>0</v>
      </c>
      <c r="H36" s="332">
        <v>0</v>
      </c>
      <c r="I36" s="331">
        <v>0</v>
      </c>
      <c r="J36" s="448">
        <v>0</v>
      </c>
      <c r="K36" s="449">
        <v>0</v>
      </c>
      <c r="L36" s="398">
        <v>0</v>
      </c>
      <c r="M36" s="398">
        <v>0</v>
      </c>
      <c r="N36" s="398">
        <v>0</v>
      </c>
      <c r="O36" s="398">
        <v>0</v>
      </c>
      <c r="P36" s="398"/>
      <c r="Q36" s="398"/>
      <c r="R36" s="398"/>
      <c r="S36" s="398"/>
      <c r="T36" s="398"/>
      <c r="U36" s="398"/>
      <c r="V36" s="399"/>
      <c r="W36" s="451">
        <f t="shared" si="0"/>
        <v>0</v>
      </c>
      <c r="X36" s="452" t="str">
        <f t="shared" si="1"/>
        <v> - - - </v>
      </c>
    </row>
    <row r="37" spans="1:24" ht="14.25">
      <c r="A37" s="507" t="s">
        <v>704</v>
      </c>
      <c r="B37" s="401" t="s">
        <v>705</v>
      </c>
      <c r="C37" s="402">
        <v>12472</v>
      </c>
      <c r="D37" s="402">
        <v>13728</v>
      </c>
      <c r="E37" s="325" t="s">
        <v>706</v>
      </c>
      <c r="F37" s="330">
        <v>26221</v>
      </c>
      <c r="G37" s="331">
        <v>12950</v>
      </c>
      <c r="H37" s="332">
        <v>26544</v>
      </c>
      <c r="I37" s="331">
        <v>30727</v>
      </c>
      <c r="J37" s="448">
        <v>26512</v>
      </c>
      <c r="K37" s="449">
        <v>1000</v>
      </c>
      <c r="L37" s="398">
        <v>2000</v>
      </c>
      <c r="M37" s="398">
        <v>3100</v>
      </c>
      <c r="N37" s="398">
        <v>900</v>
      </c>
      <c r="O37" s="398">
        <v>2200</v>
      </c>
      <c r="P37" s="398"/>
      <c r="Q37" s="398"/>
      <c r="R37" s="398"/>
      <c r="S37" s="398"/>
      <c r="T37" s="398"/>
      <c r="U37" s="398"/>
      <c r="V37" s="399"/>
      <c r="W37" s="451">
        <f t="shared" si="0"/>
        <v>9200</v>
      </c>
      <c r="X37" s="452">
        <f t="shared" si="1"/>
        <v>0.34701267350633674</v>
      </c>
    </row>
    <row r="38" spans="1:24" ht="15" thickBot="1">
      <c r="A38" s="504" t="s">
        <v>707</v>
      </c>
      <c r="B38" s="409"/>
      <c r="C38" s="410">
        <v>12330</v>
      </c>
      <c r="D38" s="410">
        <v>13218</v>
      </c>
      <c r="E38" s="326" t="s">
        <v>708</v>
      </c>
      <c r="F38" s="333">
        <v>32629</v>
      </c>
      <c r="G38" s="334">
        <v>34803</v>
      </c>
      <c r="H38" s="332">
        <v>35874</v>
      </c>
      <c r="I38" s="331">
        <v>36177</v>
      </c>
      <c r="J38" s="485">
        <v>772</v>
      </c>
      <c r="K38" s="486">
        <v>42</v>
      </c>
      <c r="L38" s="418">
        <v>20</v>
      </c>
      <c r="M38" s="418">
        <v>23</v>
      </c>
      <c r="N38" s="418">
        <v>33</v>
      </c>
      <c r="O38" s="418">
        <v>41</v>
      </c>
      <c r="P38" s="418"/>
      <c r="Q38" s="418"/>
      <c r="R38" s="418"/>
      <c r="S38" s="418"/>
      <c r="T38" s="418"/>
      <c r="U38" s="418"/>
      <c r="V38" s="418"/>
      <c r="W38" s="451">
        <f t="shared" si="0"/>
        <v>159</v>
      </c>
      <c r="X38" s="475">
        <f t="shared" si="1"/>
        <v>0.20595854922279794</v>
      </c>
    </row>
    <row r="39" spans="1:24" ht="15" thickBot="1">
      <c r="A39" s="509" t="s">
        <v>709</v>
      </c>
      <c r="B39" s="476" t="s">
        <v>710</v>
      </c>
      <c r="C39" s="477">
        <v>25992</v>
      </c>
      <c r="D39" s="477">
        <v>28803</v>
      </c>
      <c r="E39" s="487" t="s">
        <v>642</v>
      </c>
      <c r="F39" s="479">
        <v>67867</v>
      </c>
      <c r="G39" s="477">
        <v>55171</v>
      </c>
      <c r="H39" s="478">
        <v>68866</v>
      </c>
      <c r="I39" s="477">
        <v>73924</v>
      </c>
      <c r="J39" s="488">
        <f>SUM(J34:J38)</f>
        <v>68504</v>
      </c>
      <c r="K39" s="481">
        <f>SUM(K34:K38)</f>
        <v>4509</v>
      </c>
      <c r="L39" s="481">
        <f>SUM(L34:L38)</f>
        <v>5358</v>
      </c>
      <c r="M39" s="488">
        <f>SUM(M34:M38)</f>
        <v>6675</v>
      </c>
      <c r="N39" s="488">
        <f aca="true" t="shared" si="3" ref="N39:U39">SUM(N34:N38)</f>
        <v>4450</v>
      </c>
      <c r="O39" s="481">
        <f t="shared" si="3"/>
        <v>5814</v>
      </c>
      <c r="P39" s="481">
        <f t="shared" si="3"/>
        <v>0</v>
      </c>
      <c r="Q39" s="481">
        <f t="shared" si="3"/>
        <v>0</v>
      </c>
      <c r="R39" s="481">
        <f t="shared" si="3"/>
        <v>0</v>
      </c>
      <c r="S39" s="481">
        <f t="shared" si="3"/>
        <v>0</v>
      </c>
      <c r="T39" s="481">
        <f t="shared" si="3"/>
        <v>0</v>
      </c>
      <c r="U39" s="481">
        <f t="shared" si="3"/>
        <v>0</v>
      </c>
      <c r="V39" s="481">
        <f>SUM(V34:V38)</f>
        <v>0</v>
      </c>
      <c r="W39" s="482">
        <f t="shared" si="0"/>
        <v>26806</v>
      </c>
      <c r="X39" s="483">
        <f t="shared" si="1"/>
        <v>0.39130561719023704</v>
      </c>
    </row>
    <row r="40" spans="1:24" ht="6.75" customHeight="1" thickBot="1">
      <c r="A40" s="504"/>
      <c r="B40" s="411"/>
      <c r="C40" s="489"/>
      <c r="D40" s="489"/>
      <c r="E40" s="490"/>
      <c r="F40" s="491"/>
      <c r="G40" s="491"/>
      <c r="H40" s="491"/>
      <c r="I40" s="491"/>
      <c r="J40" s="477"/>
      <c r="K40" s="492"/>
      <c r="L40" s="493"/>
      <c r="M40" s="494"/>
      <c r="N40" s="494"/>
      <c r="O40" s="493"/>
      <c r="P40" s="493"/>
      <c r="Q40" s="493"/>
      <c r="R40" s="493"/>
      <c r="S40" s="493"/>
      <c r="T40" s="493"/>
      <c r="U40" s="493"/>
      <c r="V40" s="495"/>
      <c r="W40" s="496"/>
      <c r="X40" s="497"/>
    </row>
    <row r="41" spans="1:24" ht="15" thickBot="1">
      <c r="A41" s="510" t="s">
        <v>711</v>
      </c>
      <c r="B41" s="476" t="s">
        <v>673</v>
      </c>
      <c r="C41" s="477">
        <v>13520</v>
      </c>
      <c r="D41" s="477">
        <v>15075</v>
      </c>
      <c r="E41" s="487" t="s">
        <v>642</v>
      </c>
      <c r="F41" s="477">
        <v>41646</v>
      </c>
      <c r="G41" s="477">
        <v>42221</v>
      </c>
      <c r="H41" s="477">
        <v>42322</v>
      </c>
      <c r="I41" s="478">
        <v>43197</v>
      </c>
      <c r="J41" s="477">
        <f>J39-J37</f>
        <v>41992</v>
      </c>
      <c r="K41" s="478">
        <f>K39-K37</f>
        <v>3509</v>
      </c>
      <c r="L41" s="481">
        <f aca="true" t="shared" si="4" ref="L41:V41">L39-L37</f>
        <v>3358</v>
      </c>
      <c r="M41" s="481">
        <f t="shared" si="4"/>
        <v>3575</v>
      </c>
      <c r="N41" s="481">
        <f t="shared" si="4"/>
        <v>3550</v>
      </c>
      <c r="O41" s="481">
        <f t="shared" si="4"/>
        <v>3614</v>
      </c>
      <c r="P41" s="481">
        <f t="shared" si="4"/>
        <v>0</v>
      </c>
      <c r="Q41" s="481">
        <f t="shared" si="4"/>
        <v>0</v>
      </c>
      <c r="R41" s="481">
        <f t="shared" si="4"/>
        <v>0</v>
      </c>
      <c r="S41" s="481">
        <f t="shared" si="4"/>
        <v>0</v>
      </c>
      <c r="T41" s="481">
        <f t="shared" si="4"/>
        <v>0</v>
      </c>
      <c r="U41" s="481">
        <f t="shared" si="4"/>
        <v>0</v>
      </c>
      <c r="V41" s="481">
        <f t="shared" si="4"/>
        <v>0</v>
      </c>
      <c r="W41" s="498">
        <f t="shared" si="0"/>
        <v>17606</v>
      </c>
      <c r="X41" s="483">
        <f t="shared" si="1"/>
        <v>0.41927033720708706</v>
      </c>
    </row>
    <row r="42" spans="1:24" ht="15" thickBot="1">
      <c r="A42" s="509" t="s">
        <v>712</v>
      </c>
      <c r="B42" s="476" t="s">
        <v>713</v>
      </c>
      <c r="C42" s="477">
        <v>93</v>
      </c>
      <c r="D42" s="477">
        <v>-465</v>
      </c>
      <c r="E42" s="487" t="s">
        <v>642</v>
      </c>
      <c r="F42" s="477">
        <v>168</v>
      </c>
      <c r="G42" s="477">
        <v>-5925</v>
      </c>
      <c r="H42" s="477">
        <v>4064</v>
      </c>
      <c r="I42" s="478">
        <v>2037</v>
      </c>
      <c r="J42" s="477">
        <f>J39-J33</f>
        <v>70</v>
      </c>
      <c r="K42" s="478">
        <f>K39-K33</f>
        <v>-993</v>
      </c>
      <c r="L42" s="481">
        <f aca="true" t="shared" si="5" ref="L42:V42">L39-L33</f>
        <v>110</v>
      </c>
      <c r="M42" s="481">
        <f t="shared" si="5"/>
        <v>33</v>
      </c>
      <c r="N42" s="481">
        <f t="shared" si="5"/>
        <v>-696</v>
      </c>
      <c r="O42" s="481">
        <f t="shared" si="5"/>
        <v>539</v>
      </c>
      <c r="P42" s="481">
        <f t="shared" si="5"/>
        <v>0</v>
      </c>
      <c r="Q42" s="481">
        <f t="shared" si="5"/>
        <v>0</v>
      </c>
      <c r="R42" s="481">
        <f t="shared" si="5"/>
        <v>0</v>
      </c>
      <c r="S42" s="481">
        <f t="shared" si="5"/>
        <v>0</v>
      </c>
      <c r="T42" s="481">
        <f t="shared" si="5"/>
        <v>0</v>
      </c>
      <c r="U42" s="481">
        <f t="shared" si="5"/>
        <v>0</v>
      </c>
      <c r="V42" s="499">
        <f t="shared" si="5"/>
        <v>0</v>
      </c>
      <c r="W42" s="498">
        <f t="shared" si="0"/>
        <v>-1007</v>
      </c>
      <c r="X42" s="483">
        <f t="shared" si="1"/>
        <v>-14.385714285714286</v>
      </c>
    </row>
    <row r="43" spans="1:24" ht="15" thickBot="1">
      <c r="A43" s="511" t="s">
        <v>714</v>
      </c>
      <c r="B43" s="500" t="s">
        <v>673</v>
      </c>
      <c r="C43" s="501">
        <v>-12379</v>
      </c>
      <c r="D43" s="501">
        <v>-14193</v>
      </c>
      <c r="E43" s="502" t="s">
        <v>642</v>
      </c>
      <c r="F43" s="501">
        <v>-26053</v>
      </c>
      <c r="G43" s="501">
        <v>-18875</v>
      </c>
      <c r="H43" s="501">
        <v>-22480</v>
      </c>
      <c r="I43" s="478">
        <v>-28690</v>
      </c>
      <c r="J43" s="477">
        <f>J41-J33</f>
        <v>-26442</v>
      </c>
      <c r="K43" s="478">
        <f>K41-K33</f>
        <v>-1993</v>
      </c>
      <c r="L43" s="481">
        <f aca="true" t="shared" si="6" ref="L43:V43">L41-L33</f>
        <v>-1890</v>
      </c>
      <c r="M43" s="481">
        <f t="shared" si="6"/>
        <v>-3067</v>
      </c>
      <c r="N43" s="481">
        <f t="shared" si="6"/>
        <v>-1596</v>
      </c>
      <c r="O43" s="481">
        <f t="shared" si="6"/>
        <v>-1661</v>
      </c>
      <c r="P43" s="481">
        <f t="shared" si="6"/>
        <v>0</v>
      </c>
      <c r="Q43" s="481">
        <f t="shared" si="6"/>
        <v>0</v>
      </c>
      <c r="R43" s="481">
        <f t="shared" si="6"/>
        <v>0</v>
      </c>
      <c r="S43" s="481">
        <f t="shared" si="6"/>
        <v>0</v>
      </c>
      <c r="T43" s="481">
        <f t="shared" si="6"/>
        <v>0</v>
      </c>
      <c r="U43" s="481">
        <f t="shared" si="6"/>
        <v>0</v>
      </c>
      <c r="V43" s="481">
        <f t="shared" si="6"/>
        <v>0</v>
      </c>
      <c r="W43" s="498">
        <f t="shared" si="0"/>
        <v>-10207</v>
      </c>
      <c r="X43" s="483">
        <f t="shared" si="1"/>
        <v>0.38601467362529307</v>
      </c>
    </row>
    <row r="45" ht="12.75">
      <c r="A45" s="341" t="s">
        <v>715</v>
      </c>
    </row>
  </sheetData>
  <sheetProtection/>
  <mergeCells count="2">
    <mergeCell ref="A1:Q1"/>
    <mergeCell ref="R2:X2"/>
  </mergeCells>
  <conditionalFormatting sqref="I7:I39">
    <cfRule type="cellIs" priority="1" dxfId="0" operator="equal">
      <formula>""</formula>
    </cfRule>
  </conditionalFormatting>
  <printOptions/>
  <pageMargins left="1.220472440944882" right="0.1968503937007874" top="0.6299212598425197" bottom="0.2362204724409449" header="0.03937007874015748" footer="0.0787401574803149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9"/>
  <sheetViews>
    <sheetView zoomScale="80" zoomScaleNormal="80" zoomScaleSheetLayoutView="100" zoomScalePageLayoutView="0" workbookViewId="0" topLeftCell="A1">
      <selection activeCell="Z28" sqref="Z28"/>
    </sheetView>
  </sheetViews>
  <sheetFormatPr defaultColWidth="9.140625" defaultRowHeight="12.75"/>
  <cols>
    <col min="1" max="1" width="37.7109375" style="532" customWidth="1"/>
    <col min="2" max="2" width="9.57421875" style="532" customWidth="1"/>
    <col min="3" max="7" width="9.57421875" style="532" hidden="1" customWidth="1"/>
    <col min="8" max="8" width="9.57421875" style="532" customWidth="1"/>
    <col min="9" max="9" width="12.57421875" style="532" customWidth="1"/>
    <col min="10" max="14" width="9.28125" style="532" bestFit="1" customWidth="1"/>
    <col min="15" max="21" width="9.28125" style="532" hidden="1" customWidth="1"/>
    <col min="22" max="22" width="9.28125" style="532" bestFit="1" customWidth="1"/>
    <col min="23" max="23" width="11.140625" style="532" customWidth="1"/>
    <col min="24" max="16384" width="9.140625" style="532" customWidth="1"/>
  </cols>
  <sheetData>
    <row r="1" spans="1:10" ht="15.75">
      <c r="A1" s="626" t="s">
        <v>716</v>
      </c>
      <c r="J1" s="533"/>
    </row>
    <row r="2" spans="1:10" ht="18">
      <c r="A2" s="534" t="s">
        <v>717</v>
      </c>
      <c r="J2" s="533"/>
    </row>
    <row r="3" spans="1:10" ht="12.75">
      <c r="A3" s="533"/>
      <c r="J3" s="533"/>
    </row>
    <row r="4" ht="13.5" thickBot="1">
      <c r="J4" s="533"/>
    </row>
    <row r="5" spans="1:10" ht="15.75" thickBot="1">
      <c r="A5" s="527" t="s">
        <v>613</v>
      </c>
      <c r="B5" s="535" t="s">
        <v>718</v>
      </c>
      <c r="C5" s="528"/>
      <c r="D5" s="528"/>
      <c r="E5" s="528"/>
      <c r="F5" s="528"/>
      <c r="G5" s="528"/>
      <c r="H5" s="528"/>
      <c r="I5" s="528"/>
      <c r="J5" s="527"/>
    </row>
    <row r="6" spans="1:10" ht="13.5" thickBot="1">
      <c r="A6" s="533" t="s">
        <v>615</v>
      </c>
      <c r="J6" s="533"/>
    </row>
    <row r="7" spans="1:23" ht="15">
      <c r="A7" s="536"/>
      <c r="B7" s="537"/>
      <c r="C7" s="537"/>
      <c r="D7" s="537"/>
      <c r="E7" s="537"/>
      <c r="F7" s="537"/>
      <c r="G7" s="536"/>
      <c r="H7" s="538"/>
      <c r="I7" s="538" t="s">
        <v>31</v>
      </c>
      <c r="J7" s="539"/>
      <c r="K7" s="540"/>
      <c r="L7" s="540"/>
      <c r="M7" s="540"/>
      <c r="N7" s="540"/>
      <c r="O7" s="529" t="s">
        <v>616</v>
      </c>
      <c r="P7" s="540"/>
      <c r="Q7" s="540"/>
      <c r="R7" s="540"/>
      <c r="S7" s="540"/>
      <c r="T7" s="540"/>
      <c r="U7" s="540"/>
      <c r="V7" s="538" t="s">
        <v>617</v>
      </c>
      <c r="W7" s="541" t="s">
        <v>618</v>
      </c>
    </row>
    <row r="8" spans="1:23" ht="13.5" thickBot="1">
      <c r="A8" s="542" t="s">
        <v>29</v>
      </c>
      <c r="B8" s="543" t="s">
        <v>619</v>
      </c>
      <c r="C8" s="513">
        <v>2009</v>
      </c>
      <c r="D8" s="514">
        <v>2010</v>
      </c>
      <c r="E8" s="514">
        <v>2011</v>
      </c>
      <c r="F8" s="514">
        <v>2012</v>
      </c>
      <c r="G8" s="514">
        <v>2013</v>
      </c>
      <c r="H8" s="514">
        <v>2014</v>
      </c>
      <c r="I8" s="544">
        <v>2015</v>
      </c>
      <c r="J8" s="545" t="s">
        <v>627</v>
      </c>
      <c r="K8" s="546" t="s">
        <v>628</v>
      </c>
      <c r="L8" s="546" t="s">
        <v>629</v>
      </c>
      <c r="M8" s="546" t="s">
        <v>630</v>
      </c>
      <c r="N8" s="546" t="s">
        <v>631</v>
      </c>
      <c r="O8" s="546" t="s">
        <v>632</v>
      </c>
      <c r="P8" s="546" t="s">
        <v>633</v>
      </c>
      <c r="Q8" s="546" t="s">
        <v>634</v>
      </c>
      <c r="R8" s="546" t="s">
        <v>635</v>
      </c>
      <c r="S8" s="546" t="s">
        <v>636</v>
      </c>
      <c r="T8" s="546" t="s">
        <v>637</v>
      </c>
      <c r="U8" s="545" t="s">
        <v>638</v>
      </c>
      <c r="V8" s="544" t="s">
        <v>639</v>
      </c>
      <c r="W8" s="547" t="s">
        <v>640</v>
      </c>
    </row>
    <row r="9" spans="1:24" ht="12.75">
      <c r="A9" s="548" t="s">
        <v>641</v>
      </c>
      <c r="B9" s="549"/>
      <c r="C9" s="550">
        <v>21</v>
      </c>
      <c r="D9" s="551">
        <v>22</v>
      </c>
      <c r="E9" s="551">
        <v>22</v>
      </c>
      <c r="F9" s="551">
        <v>21</v>
      </c>
      <c r="G9" s="551">
        <v>21</v>
      </c>
      <c r="H9" s="551">
        <v>56</v>
      </c>
      <c r="I9" s="552"/>
      <c r="J9" s="553">
        <v>54</v>
      </c>
      <c r="K9" s="554">
        <v>54</v>
      </c>
      <c r="L9" s="554">
        <v>54.5</v>
      </c>
      <c r="M9" s="554">
        <v>52</v>
      </c>
      <c r="N9" s="555">
        <v>60.5</v>
      </c>
      <c r="O9" s="555"/>
      <c r="P9" s="555"/>
      <c r="Q9" s="555"/>
      <c r="R9" s="555"/>
      <c r="S9" s="555"/>
      <c r="T9" s="555"/>
      <c r="U9" s="555"/>
      <c r="V9" s="556" t="s">
        <v>642</v>
      </c>
      <c r="W9" s="557" t="s">
        <v>642</v>
      </c>
      <c r="X9" s="558"/>
    </row>
    <row r="10" spans="1:24" ht="13.5" thickBot="1">
      <c r="A10" s="559" t="s">
        <v>643</v>
      </c>
      <c r="B10" s="560"/>
      <c r="C10" s="561">
        <v>20</v>
      </c>
      <c r="D10" s="562">
        <v>22</v>
      </c>
      <c r="E10" s="562">
        <v>20</v>
      </c>
      <c r="F10" s="562">
        <v>21</v>
      </c>
      <c r="G10" s="562">
        <v>21</v>
      </c>
      <c r="H10" s="562">
        <v>55</v>
      </c>
      <c r="I10" s="563"/>
      <c r="J10" s="561">
        <v>53</v>
      </c>
      <c r="K10" s="564">
        <v>53</v>
      </c>
      <c r="L10" s="565">
        <v>54</v>
      </c>
      <c r="M10" s="565">
        <v>51.5</v>
      </c>
      <c r="N10" s="564">
        <v>60</v>
      </c>
      <c r="O10" s="564"/>
      <c r="P10" s="564"/>
      <c r="Q10" s="564"/>
      <c r="R10" s="564"/>
      <c r="S10" s="564"/>
      <c r="T10" s="564"/>
      <c r="U10" s="561"/>
      <c r="V10" s="566"/>
      <c r="W10" s="567" t="s">
        <v>642</v>
      </c>
      <c r="X10" s="558"/>
    </row>
    <row r="11" spans="1:24" ht="12.75">
      <c r="A11" s="568" t="s">
        <v>719</v>
      </c>
      <c r="B11" s="569">
        <v>26</v>
      </c>
      <c r="C11" s="570">
        <v>12645</v>
      </c>
      <c r="D11" s="571">
        <v>12743</v>
      </c>
      <c r="E11" s="571">
        <v>12709</v>
      </c>
      <c r="F11" s="571">
        <v>13220</v>
      </c>
      <c r="G11" s="571">
        <v>13591</v>
      </c>
      <c r="H11" s="571">
        <v>20544</v>
      </c>
      <c r="I11" s="572"/>
      <c r="J11" s="570">
        <v>20544</v>
      </c>
      <c r="K11" s="573">
        <v>20634</v>
      </c>
      <c r="L11" s="574">
        <v>20640</v>
      </c>
      <c r="M11" s="574">
        <v>21205</v>
      </c>
      <c r="N11" s="573">
        <v>21216</v>
      </c>
      <c r="O11" s="573"/>
      <c r="P11" s="573"/>
      <c r="Q11" s="573"/>
      <c r="R11" s="573"/>
      <c r="S11" s="573"/>
      <c r="T11" s="573"/>
      <c r="U11" s="570"/>
      <c r="V11" s="572" t="s">
        <v>642</v>
      </c>
      <c r="W11" s="575" t="s">
        <v>642</v>
      </c>
      <c r="X11" s="576"/>
    </row>
    <row r="12" spans="1:24" ht="12.75">
      <c r="A12" s="568" t="s">
        <v>720</v>
      </c>
      <c r="B12" s="569">
        <v>33</v>
      </c>
      <c r="C12" s="570">
        <v>-9084</v>
      </c>
      <c r="D12" s="571">
        <v>-9822</v>
      </c>
      <c r="E12" s="577">
        <v>10473</v>
      </c>
      <c r="F12" s="577">
        <v>11118</v>
      </c>
      <c r="G12" s="577" t="s">
        <v>721</v>
      </c>
      <c r="H12" s="577" t="s">
        <v>722</v>
      </c>
      <c r="I12" s="572"/>
      <c r="J12" s="578">
        <v>-14808</v>
      </c>
      <c r="K12" s="579">
        <v>-14959</v>
      </c>
      <c r="L12" s="580">
        <v>-15117</v>
      </c>
      <c r="M12" s="580">
        <v>-15579</v>
      </c>
      <c r="N12" s="573">
        <v>-15744</v>
      </c>
      <c r="O12" s="573"/>
      <c r="P12" s="573"/>
      <c r="Q12" s="573"/>
      <c r="R12" s="573"/>
      <c r="S12" s="573"/>
      <c r="T12" s="573"/>
      <c r="U12" s="570"/>
      <c r="V12" s="572" t="s">
        <v>642</v>
      </c>
      <c r="W12" s="575" t="s">
        <v>642</v>
      </c>
      <c r="X12" s="576"/>
    </row>
    <row r="13" spans="1:23" ht="12.75">
      <c r="A13" s="568" t="s">
        <v>723</v>
      </c>
      <c r="B13" s="569">
        <v>41</v>
      </c>
      <c r="C13" s="578"/>
      <c r="D13" s="581"/>
      <c r="E13" s="581"/>
      <c r="F13" s="581"/>
      <c r="G13" s="581"/>
      <c r="H13" s="581"/>
      <c r="I13" s="572"/>
      <c r="J13" s="578"/>
      <c r="K13" s="573"/>
      <c r="L13" s="573"/>
      <c r="M13" s="573"/>
      <c r="N13" s="573"/>
      <c r="O13" s="573"/>
      <c r="P13" s="573"/>
      <c r="Q13" s="573"/>
      <c r="R13" s="573"/>
      <c r="S13" s="573"/>
      <c r="T13" s="573"/>
      <c r="U13" s="578"/>
      <c r="V13" s="572" t="s">
        <v>642</v>
      </c>
      <c r="W13" s="575" t="s">
        <v>642</v>
      </c>
    </row>
    <row r="14" spans="1:23" ht="12.75">
      <c r="A14" s="568" t="s">
        <v>650</v>
      </c>
      <c r="B14" s="569">
        <v>51</v>
      </c>
      <c r="C14" s="578"/>
      <c r="D14" s="581"/>
      <c r="E14" s="581"/>
      <c r="F14" s="581"/>
      <c r="G14" s="581"/>
      <c r="H14" s="581"/>
      <c r="I14" s="572"/>
      <c r="J14" s="578"/>
      <c r="K14" s="573"/>
      <c r="L14" s="573"/>
      <c r="M14" s="573"/>
      <c r="N14" s="573"/>
      <c r="O14" s="573"/>
      <c r="P14" s="573"/>
      <c r="Q14" s="573"/>
      <c r="R14" s="573"/>
      <c r="S14" s="573"/>
      <c r="T14" s="573"/>
      <c r="U14" s="578"/>
      <c r="V14" s="572" t="s">
        <v>642</v>
      </c>
      <c r="W14" s="575" t="s">
        <v>642</v>
      </c>
    </row>
    <row r="15" spans="1:23" ht="12.75">
      <c r="A15" s="568" t="s">
        <v>653</v>
      </c>
      <c r="B15" s="569">
        <v>75</v>
      </c>
      <c r="C15" s="570">
        <v>1305</v>
      </c>
      <c r="D15" s="571">
        <v>2011</v>
      </c>
      <c r="E15" s="571">
        <v>3219</v>
      </c>
      <c r="F15" s="571">
        <v>3903</v>
      </c>
      <c r="G15" s="571">
        <v>4476</v>
      </c>
      <c r="H15" s="571">
        <v>5831</v>
      </c>
      <c r="I15" s="572"/>
      <c r="J15" s="578">
        <v>6969</v>
      </c>
      <c r="K15" s="579">
        <v>3676</v>
      </c>
      <c r="L15" s="580">
        <v>4217</v>
      </c>
      <c r="M15" s="580">
        <v>4674</v>
      </c>
      <c r="N15" s="573">
        <v>4605</v>
      </c>
      <c r="O15" s="573"/>
      <c r="P15" s="573"/>
      <c r="Q15" s="573"/>
      <c r="R15" s="573"/>
      <c r="S15" s="573"/>
      <c r="T15" s="573"/>
      <c r="U15" s="570"/>
      <c r="V15" s="572" t="s">
        <v>642</v>
      </c>
      <c r="W15" s="575" t="s">
        <v>642</v>
      </c>
    </row>
    <row r="16" spans="1:23" ht="13.5" thickBot="1">
      <c r="A16" s="548" t="s">
        <v>655</v>
      </c>
      <c r="B16" s="549">
        <v>89</v>
      </c>
      <c r="C16" s="582">
        <v>651</v>
      </c>
      <c r="D16" s="583">
        <v>583</v>
      </c>
      <c r="E16" s="583">
        <v>2757</v>
      </c>
      <c r="F16" s="583">
        <v>1116</v>
      </c>
      <c r="G16" s="583">
        <v>2192</v>
      </c>
      <c r="H16" s="583">
        <v>4032</v>
      </c>
      <c r="I16" s="556"/>
      <c r="J16" s="576">
        <v>5327</v>
      </c>
      <c r="K16" s="584">
        <v>5310</v>
      </c>
      <c r="L16" s="585">
        <v>5553</v>
      </c>
      <c r="M16" s="585">
        <v>5925</v>
      </c>
      <c r="N16" s="584">
        <v>6045</v>
      </c>
      <c r="O16" s="584"/>
      <c r="P16" s="584"/>
      <c r="Q16" s="584"/>
      <c r="R16" s="584"/>
      <c r="S16" s="584"/>
      <c r="T16" s="584"/>
      <c r="U16" s="584"/>
      <c r="V16" s="556" t="s">
        <v>642</v>
      </c>
      <c r="W16" s="557" t="s">
        <v>642</v>
      </c>
    </row>
    <row r="17" spans="1:23" ht="13.5" thickBot="1">
      <c r="A17" s="586" t="s">
        <v>724</v>
      </c>
      <c r="B17" s="587">
        <v>125</v>
      </c>
      <c r="C17" s="588">
        <v>5713</v>
      </c>
      <c r="D17" s="589">
        <v>5417</v>
      </c>
      <c r="E17" s="589"/>
      <c r="F17" s="589"/>
      <c r="G17" s="589"/>
      <c r="H17" s="589"/>
      <c r="I17" s="590"/>
      <c r="J17" s="588"/>
      <c r="K17" s="591"/>
      <c r="L17" s="592"/>
      <c r="M17" s="592"/>
      <c r="N17" s="591"/>
      <c r="O17" s="591"/>
      <c r="P17" s="591"/>
      <c r="Q17" s="591"/>
      <c r="R17" s="591"/>
      <c r="S17" s="591"/>
      <c r="T17" s="591"/>
      <c r="U17" s="588"/>
      <c r="V17" s="590" t="s">
        <v>642</v>
      </c>
      <c r="W17" s="593" t="s">
        <v>642</v>
      </c>
    </row>
    <row r="18" spans="1:23" ht="12.75">
      <c r="A18" s="548" t="s">
        <v>725</v>
      </c>
      <c r="B18" s="549">
        <v>131</v>
      </c>
      <c r="C18" s="582">
        <v>3601</v>
      </c>
      <c r="D18" s="583">
        <v>2863</v>
      </c>
      <c r="E18" s="583">
        <v>2178</v>
      </c>
      <c r="F18" s="583">
        <v>2044</v>
      </c>
      <c r="G18" s="583">
        <v>1499</v>
      </c>
      <c r="H18" s="583">
        <v>5933</v>
      </c>
      <c r="I18" s="556"/>
      <c r="J18" s="576">
        <v>5933</v>
      </c>
      <c r="K18" s="584">
        <v>5993</v>
      </c>
      <c r="L18" s="585">
        <v>5993</v>
      </c>
      <c r="M18" s="585">
        <v>5656</v>
      </c>
      <c r="N18" s="584">
        <v>5503</v>
      </c>
      <c r="O18" s="584"/>
      <c r="P18" s="584"/>
      <c r="Q18" s="584"/>
      <c r="R18" s="584"/>
      <c r="S18" s="584"/>
      <c r="T18" s="584"/>
      <c r="U18" s="584"/>
      <c r="V18" s="556" t="s">
        <v>642</v>
      </c>
      <c r="W18" s="557" t="s">
        <v>642</v>
      </c>
    </row>
    <row r="19" spans="1:23" ht="12.75">
      <c r="A19" s="568" t="s">
        <v>726</v>
      </c>
      <c r="B19" s="569">
        <v>138</v>
      </c>
      <c r="C19" s="570">
        <v>861</v>
      </c>
      <c r="D19" s="571">
        <v>1067</v>
      </c>
      <c r="E19" s="571">
        <v>1636</v>
      </c>
      <c r="F19" s="571">
        <v>1382</v>
      </c>
      <c r="G19" s="571">
        <v>1738</v>
      </c>
      <c r="H19" s="571">
        <v>2347</v>
      </c>
      <c r="I19" s="572"/>
      <c r="J19" s="570">
        <v>2349</v>
      </c>
      <c r="K19" s="573">
        <v>2345</v>
      </c>
      <c r="L19" s="574">
        <v>2346</v>
      </c>
      <c r="M19" s="574">
        <v>2939</v>
      </c>
      <c r="N19" s="573">
        <v>3107</v>
      </c>
      <c r="O19" s="573"/>
      <c r="P19" s="573"/>
      <c r="Q19" s="573"/>
      <c r="R19" s="573"/>
      <c r="S19" s="573"/>
      <c r="T19" s="573"/>
      <c r="U19" s="570"/>
      <c r="V19" s="572" t="s">
        <v>642</v>
      </c>
      <c r="W19" s="575" t="s">
        <v>642</v>
      </c>
    </row>
    <row r="20" spans="1:23" ht="12.75">
      <c r="A20" s="568" t="s">
        <v>664</v>
      </c>
      <c r="B20" s="569">
        <v>166</v>
      </c>
      <c r="C20" s="570"/>
      <c r="D20" s="571"/>
      <c r="E20" s="571"/>
      <c r="F20" s="571"/>
      <c r="G20" s="571"/>
      <c r="H20" s="571"/>
      <c r="I20" s="572"/>
      <c r="J20" s="578"/>
      <c r="K20" s="579"/>
      <c r="L20" s="580"/>
      <c r="M20" s="580"/>
      <c r="N20" s="573"/>
      <c r="O20" s="573"/>
      <c r="P20" s="573"/>
      <c r="Q20" s="573"/>
      <c r="R20" s="573"/>
      <c r="S20" s="573"/>
      <c r="T20" s="573"/>
      <c r="U20" s="570"/>
      <c r="V20" s="572" t="s">
        <v>642</v>
      </c>
      <c r="W20" s="575" t="s">
        <v>642</v>
      </c>
    </row>
    <row r="21" spans="1:23" ht="12.75">
      <c r="A21" s="568" t="s">
        <v>666</v>
      </c>
      <c r="B21" s="569">
        <v>189</v>
      </c>
      <c r="C21" s="570">
        <v>1219</v>
      </c>
      <c r="D21" s="571">
        <v>1487</v>
      </c>
      <c r="E21" s="571">
        <v>3338</v>
      </c>
      <c r="F21" s="571">
        <v>3576</v>
      </c>
      <c r="G21" s="571">
        <v>4306</v>
      </c>
      <c r="H21" s="571">
        <v>6191</v>
      </c>
      <c r="I21" s="572"/>
      <c r="J21" s="578">
        <v>6734</v>
      </c>
      <c r="K21" s="579">
        <v>3728</v>
      </c>
      <c r="L21" s="580">
        <v>3980</v>
      </c>
      <c r="M21" s="580">
        <v>3967</v>
      </c>
      <c r="N21" s="573">
        <v>4126</v>
      </c>
      <c r="O21" s="573"/>
      <c r="P21" s="573"/>
      <c r="Q21" s="573"/>
      <c r="R21" s="573"/>
      <c r="S21" s="573"/>
      <c r="T21" s="573"/>
      <c r="U21" s="570"/>
      <c r="V21" s="572" t="s">
        <v>642</v>
      </c>
      <c r="W21" s="575" t="s">
        <v>642</v>
      </c>
    </row>
    <row r="22" spans="1:23" ht="13.5" thickBot="1">
      <c r="A22" s="568" t="s">
        <v>727</v>
      </c>
      <c r="B22" s="569">
        <v>196</v>
      </c>
      <c r="C22" s="570"/>
      <c r="D22" s="571"/>
      <c r="E22" s="571"/>
      <c r="F22" s="571"/>
      <c r="G22" s="571"/>
      <c r="H22" s="571"/>
      <c r="I22" s="572"/>
      <c r="J22" s="578"/>
      <c r="K22" s="579"/>
      <c r="L22" s="580"/>
      <c r="M22" s="580"/>
      <c r="N22" s="573"/>
      <c r="O22" s="573"/>
      <c r="P22" s="573"/>
      <c r="Q22" s="573"/>
      <c r="R22" s="573"/>
      <c r="S22" s="573"/>
      <c r="T22" s="573"/>
      <c r="U22" s="570"/>
      <c r="V22" s="572" t="s">
        <v>642</v>
      </c>
      <c r="W22" s="575" t="s">
        <v>642</v>
      </c>
    </row>
    <row r="23" spans="1:23" ht="14.25">
      <c r="A23" s="594" t="s">
        <v>670</v>
      </c>
      <c r="B23" s="595"/>
      <c r="C23" s="515">
        <v>8283</v>
      </c>
      <c r="D23" s="516">
        <v>15657</v>
      </c>
      <c r="E23" s="516">
        <v>13146</v>
      </c>
      <c r="F23" s="516">
        <v>11973</v>
      </c>
      <c r="G23" s="516">
        <v>13638</v>
      </c>
      <c r="H23" s="516">
        <v>21736</v>
      </c>
      <c r="I23" s="596">
        <v>24707</v>
      </c>
      <c r="J23" s="597">
        <v>3651</v>
      </c>
      <c r="K23" s="598">
        <v>1669</v>
      </c>
      <c r="L23" s="598">
        <v>2119</v>
      </c>
      <c r="M23" s="598">
        <v>2219</v>
      </c>
      <c r="N23" s="598">
        <v>1666</v>
      </c>
      <c r="O23" s="598"/>
      <c r="P23" s="598"/>
      <c r="Q23" s="598"/>
      <c r="R23" s="598"/>
      <c r="S23" s="598"/>
      <c r="T23" s="598"/>
      <c r="U23" s="597"/>
      <c r="V23" s="596">
        <f>SUM(J23:U23)</f>
        <v>11324</v>
      </c>
      <c r="W23" s="599">
        <f>+V23/I23*100</f>
        <v>45.83316469016878</v>
      </c>
    </row>
    <row r="24" spans="1:23" ht="14.25">
      <c r="A24" s="568" t="s">
        <v>672</v>
      </c>
      <c r="B24" s="569">
        <v>9</v>
      </c>
      <c r="C24" s="517">
        <v>0</v>
      </c>
      <c r="D24" s="518">
        <v>6150</v>
      </c>
      <c r="E24" s="518">
        <v>0</v>
      </c>
      <c r="F24" s="518">
        <v>0</v>
      </c>
      <c r="G24" s="518">
        <v>0</v>
      </c>
      <c r="H24" s="518">
        <v>0</v>
      </c>
      <c r="I24" s="600"/>
      <c r="J24" s="570"/>
      <c r="K24" s="573"/>
      <c r="L24" s="573"/>
      <c r="M24" s="573"/>
      <c r="N24" s="573"/>
      <c r="O24" s="573"/>
      <c r="P24" s="573"/>
      <c r="Q24" s="573"/>
      <c r="R24" s="573"/>
      <c r="S24" s="573"/>
      <c r="T24" s="573"/>
      <c r="U24" s="570"/>
      <c r="V24" s="600">
        <f>SUM(J24:U24)</f>
        <v>0</v>
      </c>
      <c r="W24" s="601" t="e">
        <f>+V24/I24*100</f>
        <v>#DIV/0!</v>
      </c>
    </row>
    <row r="25" spans="1:23" ht="15" thickBot="1">
      <c r="A25" s="602" t="s">
        <v>674</v>
      </c>
      <c r="B25" s="603">
        <v>19</v>
      </c>
      <c r="C25" s="519">
        <v>8583</v>
      </c>
      <c r="D25" s="520">
        <v>9507</v>
      </c>
      <c r="E25" s="520">
        <v>13146</v>
      </c>
      <c r="F25" s="520">
        <v>11973</v>
      </c>
      <c r="G25" s="520">
        <v>13638</v>
      </c>
      <c r="H25" s="520">
        <v>21739</v>
      </c>
      <c r="I25" s="604">
        <v>24707</v>
      </c>
      <c r="J25" s="605">
        <v>3651</v>
      </c>
      <c r="K25" s="606">
        <v>1669</v>
      </c>
      <c r="L25" s="606">
        <v>2119</v>
      </c>
      <c r="M25" s="606">
        <v>2219</v>
      </c>
      <c r="N25" s="606">
        <v>1666</v>
      </c>
      <c r="O25" s="606"/>
      <c r="P25" s="606"/>
      <c r="Q25" s="606"/>
      <c r="R25" s="606"/>
      <c r="S25" s="606"/>
      <c r="T25" s="606"/>
      <c r="U25" s="605"/>
      <c r="V25" s="604">
        <f>SUM(J25:U25)</f>
        <v>11324</v>
      </c>
      <c r="W25" s="607">
        <f>+V25/I25*100</f>
        <v>45.83316469016878</v>
      </c>
    </row>
    <row r="26" spans="1:23" ht="14.25">
      <c r="A26" s="568" t="s">
        <v>675</v>
      </c>
      <c r="B26" s="569">
        <v>1</v>
      </c>
      <c r="C26" s="521">
        <v>644</v>
      </c>
      <c r="D26" s="522">
        <v>693</v>
      </c>
      <c r="E26" s="522">
        <v>1130</v>
      </c>
      <c r="F26" s="522">
        <v>824</v>
      </c>
      <c r="G26" s="522">
        <v>1054</v>
      </c>
      <c r="H26" s="522">
        <v>2404</v>
      </c>
      <c r="I26" s="608">
        <v>2763</v>
      </c>
      <c r="J26" s="570">
        <v>144</v>
      </c>
      <c r="K26" s="573">
        <v>109</v>
      </c>
      <c r="L26" s="573">
        <v>182</v>
      </c>
      <c r="M26" s="573">
        <v>248</v>
      </c>
      <c r="N26" s="573">
        <v>203</v>
      </c>
      <c r="O26" s="573"/>
      <c r="P26" s="573"/>
      <c r="Q26" s="573"/>
      <c r="R26" s="573"/>
      <c r="S26" s="573"/>
      <c r="T26" s="573"/>
      <c r="U26" s="570"/>
      <c r="V26" s="600">
        <f aca="true" t="shared" si="0" ref="V26:V36">SUM(J26:U26)</f>
        <v>886</v>
      </c>
      <c r="W26" s="601">
        <f aca="true" t="shared" si="1" ref="W26:W36">+V26/I26*100</f>
        <v>32.06659428157799</v>
      </c>
    </row>
    <row r="27" spans="1:23" ht="14.25">
      <c r="A27" s="568" t="s">
        <v>677</v>
      </c>
      <c r="B27" s="569">
        <v>2</v>
      </c>
      <c r="C27" s="517">
        <v>2923</v>
      </c>
      <c r="D27" s="518">
        <v>3376</v>
      </c>
      <c r="E27" s="518">
        <v>3127</v>
      </c>
      <c r="F27" s="518">
        <v>3808</v>
      </c>
      <c r="G27" s="518">
        <v>4400</v>
      </c>
      <c r="H27" s="518">
        <v>5925</v>
      </c>
      <c r="I27" s="600">
        <v>7190</v>
      </c>
      <c r="J27" s="570">
        <v>925</v>
      </c>
      <c r="K27" s="573">
        <v>1020</v>
      </c>
      <c r="L27" s="573">
        <v>713</v>
      </c>
      <c r="M27" s="573">
        <v>452</v>
      </c>
      <c r="N27" s="573">
        <v>272</v>
      </c>
      <c r="O27" s="573"/>
      <c r="P27" s="573"/>
      <c r="Q27" s="573"/>
      <c r="R27" s="573"/>
      <c r="S27" s="573"/>
      <c r="T27" s="573"/>
      <c r="U27" s="570"/>
      <c r="V27" s="600">
        <f t="shared" si="0"/>
        <v>3382</v>
      </c>
      <c r="W27" s="601">
        <f t="shared" si="1"/>
        <v>47.037552155771905</v>
      </c>
    </row>
    <row r="28" spans="1:23" ht="14.25">
      <c r="A28" s="568" t="s">
        <v>679</v>
      </c>
      <c r="B28" s="569">
        <v>4</v>
      </c>
      <c r="C28" s="517">
        <v>0</v>
      </c>
      <c r="D28" s="518">
        <v>0</v>
      </c>
      <c r="E28" s="518">
        <v>0</v>
      </c>
      <c r="F28" s="518">
        <v>0</v>
      </c>
      <c r="G28" s="518">
        <v>0</v>
      </c>
      <c r="H28" s="518">
        <v>24</v>
      </c>
      <c r="I28" s="600"/>
      <c r="J28" s="570"/>
      <c r="K28" s="573"/>
      <c r="L28" s="573"/>
      <c r="M28" s="573"/>
      <c r="N28" s="573"/>
      <c r="O28" s="573"/>
      <c r="P28" s="573"/>
      <c r="Q28" s="573"/>
      <c r="R28" s="573"/>
      <c r="S28" s="573"/>
      <c r="T28" s="573"/>
      <c r="U28" s="570"/>
      <c r="V28" s="600">
        <f t="shared" si="0"/>
        <v>0</v>
      </c>
      <c r="W28" s="601" t="e">
        <f t="shared" si="1"/>
        <v>#DIV/0!</v>
      </c>
    </row>
    <row r="29" spans="1:23" ht="14.25">
      <c r="A29" s="568" t="s">
        <v>728</v>
      </c>
      <c r="B29" s="569"/>
      <c r="C29" s="517">
        <v>0</v>
      </c>
      <c r="D29" s="518">
        <v>0</v>
      </c>
      <c r="E29" s="518">
        <v>0</v>
      </c>
      <c r="F29" s="518">
        <v>0</v>
      </c>
      <c r="G29" s="518">
        <v>0</v>
      </c>
      <c r="H29" s="518">
        <v>0</v>
      </c>
      <c r="I29" s="600">
        <v>0</v>
      </c>
      <c r="J29" s="570"/>
      <c r="K29" s="573"/>
      <c r="L29" s="573"/>
      <c r="M29" s="573"/>
      <c r="N29" s="573"/>
      <c r="O29" s="573"/>
      <c r="P29" s="573"/>
      <c r="Q29" s="573"/>
      <c r="R29" s="573"/>
      <c r="S29" s="573"/>
      <c r="T29" s="573"/>
      <c r="U29" s="570"/>
      <c r="V29" s="600">
        <v>0</v>
      </c>
      <c r="W29" s="601"/>
    </row>
    <row r="30" spans="1:23" ht="14.25">
      <c r="A30" s="568" t="s">
        <v>681</v>
      </c>
      <c r="B30" s="569">
        <v>5</v>
      </c>
      <c r="C30" s="517">
        <v>1984</v>
      </c>
      <c r="D30" s="518">
        <v>930</v>
      </c>
      <c r="E30" s="518">
        <v>880</v>
      </c>
      <c r="F30" s="518">
        <v>1031</v>
      </c>
      <c r="G30" s="518">
        <v>1646</v>
      </c>
      <c r="H30" s="518">
        <v>1689</v>
      </c>
      <c r="I30" s="600">
        <v>2474</v>
      </c>
      <c r="J30" s="570">
        <v>108</v>
      </c>
      <c r="K30" s="573">
        <v>125</v>
      </c>
      <c r="L30" s="573">
        <v>28</v>
      </c>
      <c r="M30" s="573">
        <v>20</v>
      </c>
      <c r="N30" s="573">
        <v>63</v>
      </c>
      <c r="O30" s="573"/>
      <c r="P30" s="573"/>
      <c r="Q30" s="573"/>
      <c r="R30" s="573"/>
      <c r="S30" s="573"/>
      <c r="T30" s="573"/>
      <c r="U30" s="570"/>
      <c r="V30" s="600">
        <f t="shared" si="0"/>
        <v>344</v>
      </c>
      <c r="W30" s="601">
        <f t="shared" si="1"/>
        <v>13.904607922392886</v>
      </c>
    </row>
    <row r="31" spans="1:23" ht="14.25">
      <c r="A31" s="568" t="s">
        <v>683</v>
      </c>
      <c r="B31" s="569">
        <v>8</v>
      </c>
      <c r="C31" s="517">
        <v>1720</v>
      </c>
      <c r="D31" s="518">
        <v>1701</v>
      </c>
      <c r="E31" s="518">
        <v>4552</v>
      </c>
      <c r="F31" s="518">
        <v>4229</v>
      </c>
      <c r="G31" s="518">
        <v>4693</v>
      </c>
      <c r="H31" s="518">
        <v>5165</v>
      </c>
      <c r="I31" s="600">
        <v>5239</v>
      </c>
      <c r="J31" s="570">
        <v>491</v>
      </c>
      <c r="K31" s="573">
        <v>434</v>
      </c>
      <c r="L31" s="573">
        <v>404</v>
      </c>
      <c r="M31" s="573">
        <v>264</v>
      </c>
      <c r="N31" s="573">
        <v>181</v>
      </c>
      <c r="O31" s="573"/>
      <c r="P31" s="573"/>
      <c r="Q31" s="573"/>
      <c r="R31" s="573"/>
      <c r="S31" s="573"/>
      <c r="T31" s="573"/>
      <c r="U31" s="570"/>
      <c r="V31" s="600">
        <f t="shared" si="0"/>
        <v>1774</v>
      </c>
      <c r="W31" s="601">
        <f t="shared" si="1"/>
        <v>33.86142393586562</v>
      </c>
    </row>
    <row r="32" spans="1:23" ht="14.25">
      <c r="A32" s="568" t="s">
        <v>685</v>
      </c>
      <c r="B32" s="530">
        <v>9</v>
      </c>
      <c r="C32" s="517">
        <v>5605</v>
      </c>
      <c r="D32" s="518">
        <v>5720</v>
      </c>
      <c r="E32" s="518">
        <v>5375</v>
      </c>
      <c r="F32" s="518">
        <v>5649</v>
      </c>
      <c r="G32" s="518">
        <v>6036</v>
      </c>
      <c r="H32" s="518">
        <v>11711</v>
      </c>
      <c r="I32" s="600">
        <v>13848</v>
      </c>
      <c r="J32" s="570">
        <v>1100</v>
      </c>
      <c r="K32" s="573">
        <v>950</v>
      </c>
      <c r="L32" s="573">
        <v>1071</v>
      </c>
      <c r="M32" s="573">
        <v>931</v>
      </c>
      <c r="N32" s="573">
        <v>999</v>
      </c>
      <c r="O32" s="573"/>
      <c r="P32" s="573"/>
      <c r="Q32" s="573"/>
      <c r="R32" s="573"/>
      <c r="S32" s="573"/>
      <c r="T32" s="573"/>
      <c r="U32" s="570"/>
      <c r="V32" s="600">
        <f>SUM(J32:U32)</f>
        <v>5051</v>
      </c>
      <c r="W32" s="601">
        <f>+V32/I32*100</f>
        <v>36.47458116695552</v>
      </c>
    </row>
    <row r="33" spans="1:23" ht="14.25">
      <c r="A33" s="568" t="s">
        <v>729</v>
      </c>
      <c r="B33" s="531" t="s">
        <v>730</v>
      </c>
      <c r="C33" s="517">
        <v>2055</v>
      </c>
      <c r="D33" s="518">
        <v>2198</v>
      </c>
      <c r="E33" s="518">
        <v>1947</v>
      </c>
      <c r="F33" s="518">
        <v>2115</v>
      </c>
      <c r="G33" s="518">
        <v>2251</v>
      </c>
      <c r="H33" s="518">
        <v>4291</v>
      </c>
      <c r="I33" s="600">
        <v>5442</v>
      </c>
      <c r="J33" s="570">
        <v>418</v>
      </c>
      <c r="K33" s="573">
        <v>362</v>
      </c>
      <c r="L33" s="573">
        <v>425</v>
      </c>
      <c r="M33" s="573">
        <v>353</v>
      </c>
      <c r="N33" s="573">
        <v>376</v>
      </c>
      <c r="O33" s="573"/>
      <c r="P33" s="573"/>
      <c r="Q33" s="573"/>
      <c r="R33" s="573"/>
      <c r="S33" s="573"/>
      <c r="T33" s="573"/>
      <c r="U33" s="570"/>
      <c r="V33" s="600">
        <f>SUM(J33:U33)</f>
        <v>1934</v>
      </c>
      <c r="W33" s="601">
        <f>+V33/I33*100</f>
        <v>35.53840499816244</v>
      </c>
    </row>
    <row r="34" spans="1:23" ht="14.25">
      <c r="A34" s="568" t="s">
        <v>690</v>
      </c>
      <c r="B34" s="569">
        <v>19</v>
      </c>
      <c r="C34" s="517">
        <v>0</v>
      </c>
      <c r="D34" s="518">
        <v>0</v>
      </c>
      <c r="E34" s="518">
        <v>0</v>
      </c>
      <c r="F34" s="518">
        <v>0</v>
      </c>
      <c r="G34" s="518">
        <v>0</v>
      </c>
      <c r="H34" s="518">
        <v>0</v>
      </c>
      <c r="I34" s="600"/>
      <c r="J34" s="570"/>
      <c r="K34" s="573"/>
      <c r="L34" s="573"/>
      <c r="M34" s="573"/>
      <c r="N34" s="573"/>
      <c r="O34" s="573"/>
      <c r="P34" s="573"/>
      <c r="Q34" s="573"/>
      <c r="R34" s="573"/>
      <c r="S34" s="573"/>
      <c r="T34" s="573"/>
      <c r="U34" s="570"/>
      <c r="V34" s="600">
        <f t="shared" si="0"/>
        <v>0</v>
      </c>
      <c r="W34" s="601" t="e">
        <f t="shared" si="1"/>
        <v>#DIV/0!</v>
      </c>
    </row>
    <row r="35" spans="1:23" ht="14.25">
      <c r="A35" s="568" t="s">
        <v>692</v>
      </c>
      <c r="B35" s="569">
        <v>25</v>
      </c>
      <c r="C35" s="517">
        <v>325</v>
      </c>
      <c r="D35" s="518">
        <v>186</v>
      </c>
      <c r="E35" s="518">
        <v>684</v>
      </c>
      <c r="F35" s="518">
        <v>661</v>
      </c>
      <c r="G35" s="518">
        <v>731</v>
      </c>
      <c r="H35" s="518">
        <v>1250</v>
      </c>
      <c r="I35" s="600">
        <v>1650</v>
      </c>
      <c r="J35" s="570">
        <v>143</v>
      </c>
      <c r="K35" s="573">
        <v>143</v>
      </c>
      <c r="L35" s="573">
        <v>153</v>
      </c>
      <c r="M35" s="573">
        <v>153</v>
      </c>
      <c r="N35" s="573">
        <v>153</v>
      </c>
      <c r="O35" s="573"/>
      <c r="P35" s="573"/>
      <c r="Q35" s="573"/>
      <c r="R35" s="573"/>
      <c r="S35" s="573"/>
      <c r="T35" s="573"/>
      <c r="U35" s="570"/>
      <c r="V35" s="600">
        <f t="shared" si="0"/>
        <v>745</v>
      </c>
      <c r="W35" s="601">
        <f t="shared" si="1"/>
        <v>45.151515151515156</v>
      </c>
    </row>
    <row r="36" spans="1:23" ht="15" thickBot="1">
      <c r="A36" s="548" t="s">
        <v>731</v>
      </c>
      <c r="B36" s="549"/>
      <c r="C36" s="523">
        <v>673</v>
      </c>
      <c r="D36" s="524">
        <v>506</v>
      </c>
      <c r="E36" s="524">
        <v>351</v>
      </c>
      <c r="F36" s="524">
        <v>1447</v>
      </c>
      <c r="G36" s="524">
        <v>282</v>
      </c>
      <c r="H36" s="524">
        <v>299</v>
      </c>
      <c r="I36" s="609">
        <v>363</v>
      </c>
      <c r="J36" s="610">
        <v>39</v>
      </c>
      <c r="K36" s="584">
        <v>5</v>
      </c>
      <c r="L36" s="584">
        <v>28</v>
      </c>
      <c r="M36" s="584">
        <v>26</v>
      </c>
      <c r="N36" s="584">
        <v>26</v>
      </c>
      <c r="O36" s="584"/>
      <c r="P36" s="584"/>
      <c r="Q36" s="584"/>
      <c r="R36" s="584"/>
      <c r="S36" s="584"/>
      <c r="T36" s="584"/>
      <c r="U36" s="584"/>
      <c r="V36" s="609">
        <f t="shared" si="0"/>
        <v>124</v>
      </c>
      <c r="W36" s="611">
        <f t="shared" si="1"/>
        <v>34.15977961432507</v>
      </c>
    </row>
    <row r="37" spans="1:23" ht="23.25" customHeight="1" thickBot="1">
      <c r="A37" s="612" t="s">
        <v>732</v>
      </c>
      <c r="B37" s="613">
        <v>31</v>
      </c>
      <c r="C37" s="614">
        <v>15929</v>
      </c>
      <c r="D37" s="615">
        <v>22086</v>
      </c>
      <c r="E37" s="615">
        <v>18046</v>
      </c>
      <c r="F37" s="615">
        <v>19764</v>
      </c>
      <c r="G37" s="615">
        <v>21093</v>
      </c>
      <c r="H37" s="615">
        <v>32758</v>
      </c>
      <c r="I37" s="615">
        <f>SUM(I26:I36)</f>
        <v>38969</v>
      </c>
      <c r="J37" s="614">
        <f>SUM(J26:J36)</f>
        <v>3368</v>
      </c>
      <c r="K37" s="616">
        <f>SUM(K26:K36)</f>
        <v>3148</v>
      </c>
      <c r="L37" s="617">
        <f>SUM(L26:L36)</f>
        <v>3004</v>
      </c>
      <c r="M37" s="617">
        <f>SUM(M26:M36)</f>
        <v>2447</v>
      </c>
      <c r="N37" s="616">
        <f aca="true" t="shared" si="2" ref="N37:U37">SUM(N26:N36)</f>
        <v>2273</v>
      </c>
      <c r="O37" s="616">
        <f t="shared" si="2"/>
        <v>0</v>
      </c>
      <c r="P37" s="616">
        <f t="shared" si="2"/>
        <v>0</v>
      </c>
      <c r="Q37" s="616">
        <f t="shared" si="2"/>
        <v>0</v>
      </c>
      <c r="R37" s="616">
        <f t="shared" si="2"/>
        <v>0</v>
      </c>
      <c r="S37" s="616">
        <f t="shared" si="2"/>
        <v>0</v>
      </c>
      <c r="T37" s="616">
        <f t="shared" si="2"/>
        <v>0</v>
      </c>
      <c r="U37" s="616">
        <f t="shared" si="2"/>
        <v>0</v>
      </c>
      <c r="V37" s="615">
        <f aca="true" t="shared" si="3" ref="V37:V43">SUM(J37:U37)</f>
        <v>14240</v>
      </c>
      <c r="W37" s="618">
        <f>+V37/I37*100</f>
        <v>36.541866611922295</v>
      </c>
    </row>
    <row r="38" spans="1:23" ht="14.25">
      <c r="A38" s="568" t="s">
        <v>698</v>
      </c>
      <c r="B38" s="569">
        <v>32</v>
      </c>
      <c r="C38" s="521">
        <v>0</v>
      </c>
      <c r="D38" s="522">
        <v>0</v>
      </c>
      <c r="E38" s="522">
        <v>0</v>
      </c>
      <c r="F38" s="522">
        <v>0</v>
      </c>
      <c r="G38" s="522">
        <v>0</v>
      </c>
      <c r="H38" s="522">
        <v>0</v>
      </c>
      <c r="I38" s="608">
        <v>0</v>
      </c>
      <c r="J38" s="570"/>
      <c r="K38" s="573"/>
      <c r="L38" s="573"/>
      <c r="M38" s="573"/>
      <c r="N38" s="573"/>
      <c r="O38" s="573"/>
      <c r="P38" s="573"/>
      <c r="Q38" s="573"/>
      <c r="R38" s="573"/>
      <c r="S38" s="573"/>
      <c r="T38" s="573"/>
      <c r="U38" s="570"/>
      <c r="V38" s="600">
        <f t="shared" si="3"/>
        <v>0</v>
      </c>
      <c r="W38" s="601" t="e">
        <f aca="true" t="shared" si="4" ref="W38:W43">+V38/I38*100</f>
        <v>#DIV/0!</v>
      </c>
    </row>
    <row r="39" spans="1:23" ht="14.25">
      <c r="A39" s="568" t="s">
        <v>700</v>
      </c>
      <c r="B39" s="569">
        <v>33</v>
      </c>
      <c r="C39" s="517">
        <v>6369</v>
      </c>
      <c r="D39" s="518">
        <v>6426</v>
      </c>
      <c r="E39" s="518">
        <v>5515</v>
      </c>
      <c r="F39" s="518">
        <v>6589</v>
      </c>
      <c r="G39" s="518">
        <v>7664</v>
      </c>
      <c r="H39" s="518">
        <v>11227</v>
      </c>
      <c r="I39" s="600">
        <v>11826</v>
      </c>
      <c r="J39" s="570">
        <v>1715</v>
      </c>
      <c r="K39" s="573">
        <v>1041</v>
      </c>
      <c r="L39" s="573">
        <v>1108</v>
      </c>
      <c r="M39" s="573">
        <v>865</v>
      </c>
      <c r="N39" s="573">
        <v>327</v>
      </c>
      <c r="O39" s="573"/>
      <c r="P39" s="573"/>
      <c r="Q39" s="573"/>
      <c r="R39" s="573"/>
      <c r="S39" s="573"/>
      <c r="T39" s="573"/>
      <c r="U39" s="570"/>
      <c r="V39" s="600">
        <f t="shared" si="3"/>
        <v>5056</v>
      </c>
      <c r="W39" s="601">
        <f t="shared" si="4"/>
        <v>42.753255538643664</v>
      </c>
    </row>
    <row r="40" spans="1:23" ht="14.25">
      <c r="A40" s="568" t="s">
        <v>702</v>
      </c>
      <c r="B40" s="569">
        <v>34</v>
      </c>
      <c r="C40" s="517">
        <v>0</v>
      </c>
      <c r="D40" s="518">
        <v>0</v>
      </c>
      <c r="E40" s="518">
        <v>0</v>
      </c>
      <c r="F40" s="518">
        <v>0</v>
      </c>
      <c r="G40" s="518">
        <v>0</v>
      </c>
      <c r="H40" s="518">
        <v>4</v>
      </c>
      <c r="I40" s="600">
        <v>0</v>
      </c>
      <c r="J40" s="570">
        <v>2</v>
      </c>
      <c r="K40" s="573">
        <v>1</v>
      </c>
      <c r="L40" s="573">
        <v>2</v>
      </c>
      <c r="M40" s="573"/>
      <c r="N40" s="573"/>
      <c r="O40" s="573"/>
      <c r="P40" s="573"/>
      <c r="Q40" s="573"/>
      <c r="R40" s="573"/>
      <c r="S40" s="573"/>
      <c r="T40" s="573"/>
      <c r="U40" s="570"/>
      <c r="V40" s="600">
        <f t="shared" si="3"/>
        <v>5</v>
      </c>
      <c r="W40" s="601" t="e">
        <f t="shared" si="4"/>
        <v>#DIV/0!</v>
      </c>
    </row>
    <row r="41" spans="1:23" ht="14.25">
      <c r="A41" s="568" t="s">
        <v>704</v>
      </c>
      <c r="B41" s="569">
        <v>57</v>
      </c>
      <c r="C41" s="517">
        <v>8283</v>
      </c>
      <c r="D41" s="518">
        <v>15657</v>
      </c>
      <c r="E41" s="518">
        <v>12640</v>
      </c>
      <c r="F41" s="518">
        <v>11973</v>
      </c>
      <c r="G41" s="518">
        <v>13638</v>
      </c>
      <c r="H41" s="518">
        <v>21739</v>
      </c>
      <c r="I41" s="600">
        <v>27143</v>
      </c>
      <c r="J41" s="570">
        <v>3651</v>
      </c>
      <c r="K41" s="573">
        <v>1669</v>
      </c>
      <c r="L41" s="573">
        <v>2274</v>
      </c>
      <c r="M41" s="573">
        <v>2219</v>
      </c>
      <c r="N41" s="573">
        <v>1667</v>
      </c>
      <c r="O41" s="573"/>
      <c r="P41" s="573"/>
      <c r="Q41" s="573"/>
      <c r="R41" s="573"/>
      <c r="S41" s="573"/>
      <c r="T41" s="573"/>
      <c r="U41" s="570"/>
      <c r="V41" s="600">
        <f t="shared" si="3"/>
        <v>11480</v>
      </c>
      <c r="W41" s="601">
        <f t="shared" si="4"/>
        <v>42.29451423939874</v>
      </c>
    </row>
    <row r="42" spans="1:23" ht="15" thickBot="1">
      <c r="A42" s="548" t="s">
        <v>707</v>
      </c>
      <c r="B42" s="549"/>
      <c r="C42" s="525">
        <v>1270</v>
      </c>
      <c r="D42" s="526">
        <v>3</v>
      </c>
      <c r="E42" s="526">
        <v>0</v>
      </c>
      <c r="F42" s="526">
        <v>0</v>
      </c>
      <c r="G42" s="526">
        <v>0</v>
      </c>
      <c r="H42" s="526">
        <v>0</v>
      </c>
      <c r="I42" s="619"/>
      <c r="J42" s="610"/>
      <c r="K42" s="584"/>
      <c r="L42" s="584"/>
      <c r="M42" s="584"/>
      <c r="N42" s="584"/>
      <c r="O42" s="584"/>
      <c r="P42" s="584"/>
      <c r="Q42" s="584"/>
      <c r="R42" s="584"/>
      <c r="S42" s="584"/>
      <c r="T42" s="584"/>
      <c r="U42" s="584"/>
      <c r="V42" s="600">
        <f t="shared" si="3"/>
        <v>0</v>
      </c>
      <c r="W42" s="601" t="e">
        <f t="shared" si="4"/>
        <v>#DIV/0!</v>
      </c>
    </row>
    <row r="43" spans="1:23" ht="20.25" customHeight="1" thickBot="1">
      <c r="A43" s="612" t="s">
        <v>709</v>
      </c>
      <c r="B43" s="613">
        <v>58</v>
      </c>
      <c r="C43" s="614">
        <v>15922</v>
      </c>
      <c r="D43" s="615">
        <v>22086</v>
      </c>
      <c r="E43" s="615">
        <v>18155</v>
      </c>
      <c r="F43" s="615">
        <v>18562</v>
      </c>
      <c r="G43" s="615">
        <v>21302</v>
      </c>
      <c r="H43" s="615">
        <v>32970</v>
      </c>
      <c r="I43" s="615">
        <f>SUM(I38:I42)</f>
        <v>38969</v>
      </c>
      <c r="J43" s="614">
        <f>SUM(J38:J42)</f>
        <v>5368</v>
      </c>
      <c r="K43" s="616">
        <f>SUM(K38:K42)</f>
        <v>2711</v>
      </c>
      <c r="L43" s="616">
        <f>SUM(L38:L42)</f>
        <v>3384</v>
      </c>
      <c r="M43" s="617">
        <f>SUM(M38:M42)</f>
        <v>3084</v>
      </c>
      <c r="N43" s="616">
        <f aca="true" t="shared" si="5" ref="N43:U43">SUM(N38:N42)</f>
        <v>1994</v>
      </c>
      <c r="O43" s="616">
        <f t="shared" si="5"/>
        <v>0</v>
      </c>
      <c r="P43" s="616">
        <f t="shared" si="5"/>
        <v>0</v>
      </c>
      <c r="Q43" s="616">
        <f t="shared" si="5"/>
        <v>0</v>
      </c>
      <c r="R43" s="616">
        <f t="shared" si="5"/>
        <v>0</v>
      </c>
      <c r="S43" s="616">
        <f t="shared" si="5"/>
        <v>0</v>
      </c>
      <c r="T43" s="616">
        <f t="shared" si="5"/>
        <v>0</v>
      </c>
      <c r="U43" s="616">
        <f t="shared" si="5"/>
        <v>0</v>
      </c>
      <c r="V43" s="615">
        <f t="shared" si="3"/>
        <v>16541</v>
      </c>
      <c r="W43" s="618">
        <f t="shared" si="4"/>
        <v>42.446560086222384</v>
      </c>
    </row>
    <row r="44" spans="1:23" ht="6.75" customHeight="1" thickBot="1">
      <c r="A44" s="548"/>
      <c r="B44" s="549"/>
      <c r="C44" s="620"/>
      <c r="D44" s="609"/>
      <c r="E44" s="609"/>
      <c r="F44" s="609"/>
      <c r="G44" s="609"/>
      <c r="H44" s="609"/>
      <c r="I44" s="609"/>
      <c r="J44" s="576"/>
      <c r="K44" s="584"/>
      <c r="L44" s="585"/>
      <c r="M44" s="585"/>
      <c r="N44" s="584"/>
      <c r="O44" s="584"/>
      <c r="P44" s="584"/>
      <c r="Q44" s="584"/>
      <c r="R44" s="584"/>
      <c r="S44" s="584"/>
      <c r="T44" s="584"/>
      <c r="U44" s="621"/>
      <c r="V44" s="609"/>
      <c r="W44" s="611"/>
    </row>
    <row r="45" spans="1:23" ht="17.25" customHeight="1" thickBot="1">
      <c r="A45" s="612" t="s">
        <v>711</v>
      </c>
      <c r="B45" s="613"/>
      <c r="C45" s="614">
        <v>7639</v>
      </c>
      <c r="D45" s="615">
        <v>6429</v>
      </c>
      <c r="E45" s="615">
        <v>5515</v>
      </c>
      <c r="F45" s="615">
        <v>6589</v>
      </c>
      <c r="G45" s="615">
        <v>7664</v>
      </c>
      <c r="H45" s="615">
        <v>11231</v>
      </c>
      <c r="I45" s="615">
        <f>+I43-I41</f>
        <v>11826</v>
      </c>
      <c r="J45" s="614">
        <f aca="true" t="shared" si="6" ref="J45:U45">+J43-J41</f>
        <v>1717</v>
      </c>
      <c r="K45" s="616">
        <f t="shared" si="6"/>
        <v>1042</v>
      </c>
      <c r="L45" s="616">
        <f t="shared" si="6"/>
        <v>1110</v>
      </c>
      <c r="M45" s="616">
        <f t="shared" si="6"/>
        <v>865</v>
      </c>
      <c r="N45" s="616">
        <f t="shared" si="6"/>
        <v>327</v>
      </c>
      <c r="O45" s="616">
        <f t="shared" si="6"/>
        <v>0</v>
      </c>
      <c r="P45" s="616">
        <f t="shared" si="6"/>
        <v>0</v>
      </c>
      <c r="Q45" s="616">
        <f t="shared" si="6"/>
        <v>0</v>
      </c>
      <c r="R45" s="616">
        <f t="shared" si="6"/>
        <v>0</v>
      </c>
      <c r="S45" s="616">
        <f t="shared" si="6"/>
        <v>0</v>
      </c>
      <c r="T45" s="616">
        <f t="shared" si="6"/>
        <v>0</v>
      </c>
      <c r="U45" s="622">
        <f t="shared" si="6"/>
        <v>0</v>
      </c>
      <c r="V45" s="615">
        <f>SUM(J45:U45)</f>
        <v>5061</v>
      </c>
      <c r="W45" s="618">
        <f>+V45/I45*100</f>
        <v>42.795535261288684</v>
      </c>
    </row>
    <row r="46" spans="1:23" ht="19.5" customHeight="1" thickBot="1">
      <c r="A46" s="612" t="s">
        <v>712</v>
      </c>
      <c r="B46" s="613">
        <v>59</v>
      </c>
      <c r="C46" s="614">
        <v>-7</v>
      </c>
      <c r="D46" s="615">
        <v>0</v>
      </c>
      <c r="E46" s="615">
        <v>109</v>
      </c>
      <c r="F46" s="615">
        <v>-1202</v>
      </c>
      <c r="G46" s="615">
        <v>209</v>
      </c>
      <c r="H46" s="615">
        <v>212</v>
      </c>
      <c r="I46" s="615">
        <f>+I43-I37</f>
        <v>0</v>
      </c>
      <c r="J46" s="614">
        <f aca="true" t="shared" si="7" ref="J46:U46">+J43-J37</f>
        <v>2000</v>
      </c>
      <c r="K46" s="616">
        <f t="shared" si="7"/>
        <v>-437</v>
      </c>
      <c r="L46" s="616">
        <f>+L43-L37</f>
        <v>380</v>
      </c>
      <c r="M46" s="616">
        <f>+M43-M37</f>
        <v>637</v>
      </c>
      <c r="N46" s="616">
        <f t="shared" si="7"/>
        <v>-279</v>
      </c>
      <c r="O46" s="616">
        <f t="shared" si="7"/>
        <v>0</v>
      </c>
      <c r="P46" s="616">
        <f t="shared" si="7"/>
        <v>0</v>
      </c>
      <c r="Q46" s="616">
        <f t="shared" si="7"/>
        <v>0</v>
      </c>
      <c r="R46" s="616">
        <f t="shared" si="7"/>
        <v>0</v>
      </c>
      <c r="S46" s="616">
        <f t="shared" si="7"/>
        <v>0</v>
      </c>
      <c r="T46" s="616">
        <f t="shared" si="7"/>
        <v>0</v>
      </c>
      <c r="U46" s="617">
        <f t="shared" si="7"/>
        <v>0</v>
      </c>
      <c r="V46" s="615">
        <f>SUM(V43-V37)</f>
        <v>2301</v>
      </c>
      <c r="W46" s="618" t="e">
        <f>+V46/I46*100</f>
        <v>#DIV/0!</v>
      </c>
    </row>
    <row r="47" spans="1:23" ht="19.5" customHeight="1" thickBot="1">
      <c r="A47" s="612" t="s">
        <v>714</v>
      </c>
      <c r="B47" s="623" t="s">
        <v>733</v>
      </c>
      <c r="C47" s="614">
        <v>-8290</v>
      </c>
      <c r="D47" s="615">
        <v>-15657</v>
      </c>
      <c r="E47" s="615">
        <v>-12531</v>
      </c>
      <c r="F47" s="615">
        <v>-13175</v>
      </c>
      <c r="G47" s="615">
        <v>-13429</v>
      </c>
      <c r="H47" s="615">
        <v>-21527</v>
      </c>
      <c r="I47" s="615">
        <f>+I46-I41</f>
        <v>-27143</v>
      </c>
      <c r="J47" s="624">
        <f aca="true" t="shared" si="8" ref="J47:U47">+J46-J41</f>
        <v>-1651</v>
      </c>
      <c r="K47" s="616">
        <f t="shared" si="8"/>
        <v>-2106</v>
      </c>
      <c r="L47" s="616">
        <f t="shared" si="8"/>
        <v>-1894</v>
      </c>
      <c r="M47" s="616">
        <f t="shared" si="8"/>
        <v>-1582</v>
      </c>
      <c r="N47" s="616">
        <f t="shared" si="8"/>
        <v>-1946</v>
      </c>
      <c r="O47" s="616">
        <f t="shared" si="8"/>
        <v>0</v>
      </c>
      <c r="P47" s="616">
        <f t="shared" si="8"/>
        <v>0</v>
      </c>
      <c r="Q47" s="616">
        <f t="shared" si="8"/>
        <v>0</v>
      </c>
      <c r="R47" s="616">
        <f t="shared" si="8"/>
        <v>0</v>
      </c>
      <c r="S47" s="616">
        <f t="shared" si="8"/>
        <v>0</v>
      </c>
      <c r="T47" s="616">
        <f t="shared" si="8"/>
        <v>0</v>
      </c>
      <c r="U47" s="622">
        <f t="shared" si="8"/>
        <v>0</v>
      </c>
      <c r="V47" s="615">
        <f>SUM(J47:U47)</f>
        <v>-9179</v>
      </c>
      <c r="W47" s="618">
        <f>+V47/I47*100</f>
        <v>33.81719043583981</v>
      </c>
    </row>
    <row r="49" ht="12.75">
      <c r="B49" s="625"/>
    </row>
  </sheetData>
  <sheetProtection/>
  <printOptions/>
  <pageMargins left="1.1023622047244095" right="0.1968503937007874" top="0.6692913385826772" bottom="0.4724409448818898" header="0.31496062992125984" footer="0.3543307086614173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32.28125" style="532" customWidth="1"/>
    <col min="2" max="2" width="10.57421875" style="532" customWidth="1"/>
    <col min="3" max="3" width="14.00390625" style="532" customWidth="1"/>
    <col min="4" max="5" width="0" style="532" hidden="1" customWidth="1"/>
    <col min="6" max="7" width="9.140625" style="532" hidden="1" customWidth="1"/>
    <col min="8" max="8" width="9.140625" style="532" customWidth="1"/>
    <col min="9" max="9" width="10.28125" style="532" customWidth="1"/>
    <col min="10" max="14" width="9.140625" style="532" customWidth="1"/>
    <col min="15" max="21" width="0" style="532" hidden="1" customWidth="1"/>
    <col min="22" max="23" width="10.28125" style="532" customWidth="1"/>
    <col min="24" max="16384" width="9.140625" style="532" customWidth="1"/>
  </cols>
  <sheetData>
    <row r="1" spans="1:9" ht="25.5">
      <c r="A1" s="642" t="s">
        <v>716</v>
      </c>
      <c r="B1" s="638"/>
      <c r="C1" s="639"/>
      <c r="D1" s="639"/>
      <c r="E1" s="639"/>
      <c r="F1" s="639"/>
      <c r="G1" s="639"/>
      <c r="H1" s="639"/>
      <c r="I1" s="639"/>
    </row>
    <row r="2" spans="1:9" ht="18">
      <c r="A2" s="640" t="s">
        <v>717</v>
      </c>
      <c r="B2" s="534"/>
      <c r="I2" s="533"/>
    </row>
    <row r="3" spans="1:9" ht="12.75">
      <c r="A3" s="533"/>
      <c r="B3" s="533"/>
      <c r="I3" s="533"/>
    </row>
    <row r="4" spans="9:15" ht="13.5" thickBot="1">
      <c r="I4" s="533"/>
      <c r="M4" s="641"/>
      <c r="N4" s="641"/>
      <c r="O4" s="641"/>
    </row>
    <row r="5" spans="1:15" ht="16.5" thickBot="1">
      <c r="A5" s="642" t="s">
        <v>613</v>
      </c>
      <c r="B5" s="642"/>
      <c r="C5" s="766" t="s">
        <v>734</v>
      </c>
      <c r="D5" s="767"/>
      <c r="E5" s="767"/>
      <c r="F5" s="767"/>
      <c r="G5" s="768"/>
      <c r="H5" s="643"/>
      <c r="I5" s="527"/>
      <c r="M5" s="641"/>
      <c r="N5" s="641"/>
      <c r="O5" s="641"/>
    </row>
    <row r="6" spans="1:9" ht="13.5" thickBot="1">
      <c r="A6" s="639" t="s">
        <v>615</v>
      </c>
      <c r="B6" s="639"/>
      <c r="I6" s="533"/>
    </row>
    <row r="7" spans="1:23" ht="15.75">
      <c r="A7" s="644"/>
      <c r="B7" s="645"/>
      <c r="C7" s="646"/>
      <c r="D7" s="537"/>
      <c r="E7" s="537"/>
      <c r="F7" s="537"/>
      <c r="G7" s="537"/>
      <c r="H7" s="537"/>
      <c r="I7" s="647" t="s">
        <v>31</v>
      </c>
      <c r="J7" s="648"/>
      <c r="K7" s="649"/>
      <c r="L7" s="649"/>
      <c r="M7" s="649"/>
      <c r="N7" s="649"/>
      <c r="O7" s="650"/>
      <c r="P7" s="649"/>
      <c r="Q7" s="649"/>
      <c r="R7" s="649"/>
      <c r="S7" s="649"/>
      <c r="T7" s="649"/>
      <c r="U7" s="649"/>
      <c r="V7" s="651" t="s">
        <v>617</v>
      </c>
      <c r="W7" s="647" t="s">
        <v>618</v>
      </c>
    </row>
    <row r="8" spans="1:23" ht="13.5" thickBot="1">
      <c r="A8" s="652" t="s">
        <v>29</v>
      </c>
      <c r="B8" s="653"/>
      <c r="C8" s="654"/>
      <c r="D8" s="543" t="s">
        <v>620</v>
      </c>
      <c r="E8" s="543" t="s">
        <v>621</v>
      </c>
      <c r="F8" s="655" t="s">
        <v>735</v>
      </c>
      <c r="G8" s="655" t="s">
        <v>736</v>
      </c>
      <c r="H8" s="655" t="s">
        <v>737</v>
      </c>
      <c r="I8" s="656">
        <v>2015</v>
      </c>
      <c r="J8" s="657" t="s">
        <v>627</v>
      </c>
      <c r="K8" s="658" t="s">
        <v>628</v>
      </c>
      <c r="L8" s="658" t="s">
        <v>629</v>
      </c>
      <c r="M8" s="658" t="s">
        <v>630</v>
      </c>
      <c r="N8" s="658" t="s">
        <v>631</v>
      </c>
      <c r="O8" s="658" t="s">
        <v>632</v>
      </c>
      <c r="P8" s="658" t="s">
        <v>633</v>
      </c>
      <c r="Q8" s="658" t="s">
        <v>634</v>
      </c>
      <c r="R8" s="658" t="s">
        <v>635</v>
      </c>
      <c r="S8" s="658" t="s">
        <v>636</v>
      </c>
      <c r="T8" s="658" t="s">
        <v>637</v>
      </c>
      <c r="U8" s="657" t="s">
        <v>638</v>
      </c>
      <c r="V8" s="655" t="s">
        <v>639</v>
      </c>
      <c r="W8" s="656" t="s">
        <v>640</v>
      </c>
    </row>
    <row r="9" spans="1:23" ht="16.5">
      <c r="A9" s="659" t="s">
        <v>738</v>
      </c>
      <c r="B9" s="660"/>
      <c r="C9" s="661"/>
      <c r="D9" s="662">
        <v>22</v>
      </c>
      <c r="E9" s="662">
        <v>23</v>
      </c>
      <c r="F9" s="627">
        <v>21</v>
      </c>
      <c r="G9" s="627">
        <v>21</v>
      </c>
      <c r="H9" s="628">
        <v>21</v>
      </c>
      <c r="I9" s="663">
        <v>21</v>
      </c>
      <c r="J9" s="664">
        <v>21</v>
      </c>
      <c r="K9" s="665">
        <v>21</v>
      </c>
      <c r="L9" s="665">
        <v>21</v>
      </c>
      <c r="M9" s="665">
        <v>21</v>
      </c>
      <c r="N9" s="632">
        <v>21</v>
      </c>
      <c r="O9" s="632"/>
      <c r="P9" s="629"/>
      <c r="Q9" s="629"/>
      <c r="R9" s="629"/>
      <c r="S9" s="629"/>
      <c r="T9" s="629"/>
      <c r="U9" s="629"/>
      <c r="V9" s="666" t="s">
        <v>642</v>
      </c>
      <c r="W9" s="667" t="s">
        <v>642</v>
      </c>
    </row>
    <row r="10" spans="1:23" ht="17.25" thickBot="1">
      <c r="A10" s="668" t="s">
        <v>739</v>
      </c>
      <c r="B10" s="669"/>
      <c r="C10" s="670"/>
      <c r="D10" s="671">
        <v>20.91</v>
      </c>
      <c r="E10" s="671">
        <v>21.91</v>
      </c>
      <c r="F10" s="672">
        <v>20.4</v>
      </c>
      <c r="G10" s="672">
        <v>20.4</v>
      </c>
      <c r="H10" s="673">
        <v>20.4</v>
      </c>
      <c r="I10" s="674">
        <v>20.4</v>
      </c>
      <c r="J10" s="675">
        <v>20.4</v>
      </c>
      <c r="K10" s="676">
        <v>20.4</v>
      </c>
      <c r="L10" s="677">
        <v>20.4</v>
      </c>
      <c r="M10" s="677">
        <v>20.4</v>
      </c>
      <c r="N10" s="676">
        <v>20.4</v>
      </c>
      <c r="O10" s="676"/>
      <c r="P10" s="678"/>
      <c r="Q10" s="678"/>
      <c r="R10" s="678"/>
      <c r="S10" s="678"/>
      <c r="T10" s="678"/>
      <c r="U10" s="673"/>
      <c r="V10" s="679"/>
      <c r="W10" s="680" t="s">
        <v>642</v>
      </c>
    </row>
    <row r="11" spans="1:23" ht="16.5">
      <c r="A11" s="681" t="s">
        <v>740</v>
      </c>
      <c r="B11" s="660"/>
      <c r="C11" s="682" t="s">
        <v>741</v>
      </c>
      <c r="D11" s="683">
        <v>4630</v>
      </c>
      <c r="E11" s="683">
        <v>5103</v>
      </c>
      <c r="F11" s="633">
        <v>6741</v>
      </c>
      <c r="G11" s="633">
        <v>6928</v>
      </c>
      <c r="H11" s="684">
        <v>6931</v>
      </c>
      <c r="I11" s="685" t="s">
        <v>642</v>
      </c>
      <c r="J11" s="684">
        <v>6931</v>
      </c>
      <c r="K11" s="686">
        <v>6931</v>
      </c>
      <c r="L11" s="686">
        <v>6931</v>
      </c>
      <c r="M11" s="687">
        <v>6931</v>
      </c>
      <c r="N11" s="688">
        <v>6957</v>
      </c>
      <c r="O11" s="688"/>
      <c r="P11" s="688"/>
      <c r="Q11" s="688"/>
      <c r="R11" s="688"/>
      <c r="S11" s="688"/>
      <c r="T11" s="688"/>
      <c r="U11" s="684"/>
      <c r="V11" s="685" t="s">
        <v>642</v>
      </c>
      <c r="W11" s="689" t="s">
        <v>642</v>
      </c>
    </row>
    <row r="12" spans="1:23" ht="16.5">
      <c r="A12" s="681" t="s">
        <v>720</v>
      </c>
      <c r="B12" s="690"/>
      <c r="C12" s="682" t="s">
        <v>742</v>
      </c>
      <c r="D12" s="691">
        <v>3811</v>
      </c>
      <c r="E12" s="691">
        <v>4577</v>
      </c>
      <c r="F12" s="634">
        <v>6492</v>
      </c>
      <c r="G12" s="634">
        <v>6744</v>
      </c>
      <c r="H12" s="684">
        <v>6806</v>
      </c>
      <c r="I12" s="685" t="s">
        <v>642</v>
      </c>
      <c r="J12" s="692">
        <v>6811</v>
      </c>
      <c r="K12" s="693">
        <v>6815</v>
      </c>
      <c r="L12" s="693">
        <v>6820</v>
      </c>
      <c r="M12" s="694">
        <v>6825</v>
      </c>
      <c r="N12" s="688">
        <v>6856</v>
      </c>
      <c r="O12" s="688"/>
      <c r="P12" s="688"/>
      <c r="Q12" s="688"/>
      <c r="R12" s="688"/>
      <c r="S12" s="688"/>
      <c r="T12" s="688"/>
      <c r="U12" s="684"/>
      <c r="V12" s="685" t="s">
        <v>642</v>
      </c>
      <c r="W12" s="689" t="s">
        <v>642</v>
      </c>
    </row>
    <row r="13" spans="1:23" ht="16.5">
      <c r="A13" s="681" t="s">
        <v>650</v>
      </c>
      <c r="B13" s="660"/>
      <c r="C13" s="682" t="s">
        <v>743</v>
      </c>
      <c r="D13" s="691">
        <v>0</v>
      </c>
      <c r="E13" s="691">
        <v>0</v>
      </c>
      <c r="F13" s="634">
        <v>58</v>
      </c>
      <c r="G13" s="634">
        <v>51</v>
      </c>
      <c r="H13" s="684">
        <v>63</v>
      </c>
      <c r="I13" s="685" t="s">
        <v>642</v>
      </c>
      <c r="J13" s="692">
        <v>63</v>
      </c>
      <c r="K13" s="693">
        <v>63</v>
      </c>
      <c r="L13" s="694">
        <v>70</v>
      </c>
      <c r="M13" s="694">
        <v>70</v>
      </c>
      <c r="N13" s="688">
        <v>70</v>
      </c>
      <c r="O13" s="688"/>
      <c r="P13" s="688"/>
      <c r="Q13" s="688"/>
      <c r="R13" s="688"/>
      <c r="S13" s="688"/>
      <c r="T13" s="688"/>
      <c r="U13" s="684"/>
      <c r="V13" s="685" t="s">
        <v>642</v>
      </c>
      <c r="W13" s="689" t="s">
        <v>642</v>
      </c>
    </row>
    <row r="14" spans="1:23" ht="16.5">
      <c r="A14" s="681" t="s">
        <v>653</v>
      </c>
      <c r="B14" s="690"/>
      <c r="C14" s="682" t="s">
        <v>744</v>
      </c>
      <c r="D14" s="691">
        <v>0</v>
      </c>
      <c r="E14" s="691">
        <v>0</v>
      </c>
      <c r="F14" s="634">
        <v>583</v>
      </c>
      <c r="G14" s="634">
        <v>634</v>
      </c>
      <c r="H14" s="684">
        <v>591</v>
      </c>
      <c r="I14" s="685" t="s">
        <v>642</v>
      </c>
      <c r="J14" s="692">
        <v>8672</v>
      </c>
      <c r="K14" s="693">
        <v>8112</v>
      </c>
      <c r="L14" s="694">
        <v>6566</v>
      </c>
      <c r="M14" s="694">
        <v>5776</v>
      </c>
      <c r="N14" s="688">
        <v>5209</v>
      </c>
      <c r="O14" s="688"/>
      <c r="P14" s="688"/>
      <c r="Q14" s="688"/>
      <c r="R14" s="688"/>
      <c r="S14" s="688"/>
      <c r="T14" s="688"/>
      <c r="U14" s="684"/>
      <c r="V14" s="685" t="s">
        <v>642</v>
      </c>
      <c r="W14" s="689" t="s">
        <v>642</v>
      </c>
    </row>
    <row r="15" spans="1:23" ht="17.25" thickBot="1">
      <c r="A15" s="659" t="s">
        <v>655</v>
      </c>
      <c r="B15" s="660"/>
      <c r="C15" s="695" t="s">
        <v>745</v>
      </c>
      <c r="D15" s="696">
        <v>869</v>
      </c>
      <c r="E15" s="696">
        <v>1024</v>
      </c>
      <c r="F15" s="630">
        <v>1222</v>
      </c>
      <c r="G15" s="630">
        <v>1372</v>
      </c>
      <c r="H15" s="631">
        <v>1597</v>
      </c>
      <c r="I15" s="666" t="s">
        <v>642</v>
      </c>
      <c r="J15" s="697">
        <v>1541</v>
      </c>
      <c r="K15" s="632">
        <v>1699</v>
      </c>
      <c r="L15" s="665">
        <v>2544</v>
      </c>
      <c r="M15" s="665">
        <v>2296</v>
      </c>
      <c r="N15" s="632">
        <v>2289</v>
      </c>
      <c r="O15" s="632"/>
      <c r="P15" s="632"/>
      <c r="Q15" s="632"/>
      <c r="R15" s="632"/>
      <c r="S15" s="632"/>
      <c r="T15" s="632"/>
      <c r="U15" s="632"/>
      <c r="V15" s="666" t="s">
        <v>642</v>
      </c>
      <c r="W15" s="667" t="s">
        <v>642</v>
      </c>
    </row>
    <row r="16" spans="1:23" ht="17.25" thickBot="1">
      <c r="A16" s="698" t="s">
        <v>658</v>
      </c>
      <c r="B16" s="699"/>
      <c r="C16" s="700"/>
      <c r="D16" s="701">
        <v>1838</v>
      </c>
      <c r="E16" s="701">
        <v>1811</v>
      </c>
      <c r="F16" s="702">
        <v>2295</v>
      </c>
      <c r="G16" s="702">
        <v>972</v>
      </c>
      <c r="H16" s="703">
        <v>9916</v>
      </c>
      <c r="I16" s="704" t="s">
        <v>642</v>
      </c>
      <c r="J16" s="703">
        <v>17942</v>
      </c>
      <c r="K16" s="705">
        <v>17540</v>
      </c>
      <c r="L16" s="706">
        <v>16845</v>
      </c>
      <c r="M16" s="706">
        <v>15807</v>
      </c>
      <c r="N16" s="705">
        <v>15260</v>
      </c>
      <c r="O16" s="705"/>
      <c r="P16" s="705"/>
      <c r="Q16" s="705"/>
      <c r="R16" s="705"/>
      <c r="S16" s="705"/>
      <c r="T16" s="705"/>
      <c r="U16" s="703"/>
      <c r="V16" s="704" t="s">
        <v>642</v>
      </c>
      <c r="W16" s="707" t="s">
        <v>642</v>
      </c>
    </row>
    <row r="17" spans="1:23" ht="16.5">
      <c r="A17" s="659" t="s">
        <v>746</v>
      </c>
      <c r="B17" s="660"/>
      <c r="C17" s="695" t="s">
        <v>747</v>
      </c>
      <c r="D17" s="696">
        <v>833</v>
      </c>
      <c r="E17" s="696">
        <v>540</v>
      </c>
      <c r="F17" s="630">
        <v>293</v>
      </c>
      <c r="G17" s="630">
        <v>212</v>
      </c>
      <c r="H17" s="631">
        <v>139</v>
      </c>
      <c r="I17" s="666" t="s">
        <v>642</v>
      </c>
      <c r="J17" s="697">
        <v>133</v>
      </c>
      <c r="K17" s="632">
        <v>127</v>
      </c>
      <c r="L17" s="665">
        <v>121</v>
      </c>
      <c r="M17" s="665">
        <v>115</v>
      </c>
      <c r="N17" s="632">
        <v>109</v>
      </c>
      <c r="O17" s="632"/>
      <c r="P17" s="632"/>
      <c r="Q17" s="632"/>
      <c r="R17" s="632"/>
      <c r="S17" s="632"/>
      <c r="T17" s="632"/>
      <c r="U17" s="632"/>
      <c r="V17" s="666" t="s">
        <v>642</v>
      </c>
      <c r="W17" s="667" t="s">
        <v>642</v>
      </c>
    </row>
    <row r="18" spans="1:23" ht="16.5">
      <c r="A18" s="681" t="s">
        <v>748</v>
      </c>
      <c r="B18" s="690"/>
      <c r="C18" s="682" t="s">
        <v>749</v>
      </c>
      <c r="D18" s="683">
        <v>584</v>
      </c>
      <c r="E18" s="683">
        <v>483</v>
      </c>
      <c r="F18" s="634">
        <v>698</v>
      </c>
      <c r="G18" s="634">
        <v>853</v>
      </c>
      <c r="H18" s="684">
        <v>1011</v>
      </c>
      <c r="I18" s="685" t="s">
        <v>642</v>
      </c>
      <c r="J18" s="684">
        <v>986</v>
      </c>
      <c r="K18" s="688">
        <v>1034</v>
      </c>
      <c r="L18" s="687">
        <v>1042</v>
      </c>
      <c r="M18" s="687">
        <v>1077</v>
      </c>
      <c r="N18" s="688">
        <v>1090</v>
      </c>
      <c r="O18" s="688"/>
      <c r="P18" s="688"/>
      <c r="Q18" s="688"/>
      <c r="R18" s="688"/>
      <c r="S18" s="688"/>
      <c r="T18" s="688"/>
      <c r="U18" s="684"/>
      <c r="V18" s="685" t="s">
        <v>642</v>
      </c>
      <c r="W18" s="689" t="s">
        <v>642</v>
      </c>
    </row>
    <row r="19" spans="1:23" ht="16.5">
      <c r="A19" s="681" t="s">
        <v>664</v>
      </c>
      <c r="B19" s="690"/>
      <c r="C19" s="682" t="s">
        <v>750</v>
      </c>
      <c r="D19" s="691">
        <v>0</v>
      </c>
      <c r="E19" s="691">
        <v>0</v>
      </c>
      <c r="F19" s="634">
        <v>0</v>
      </c>
      <c r="G19" s="634">
        <v>0</v>
      </c>
      <c r="H19" s="684">
        <v>0</v>
      </c>
      <c r="I19" s="685" t="s">
        <v>642</v>
      </c>
      <c r="J19" s="692">
        <v>0</v>
      </c>
      <c r="K19" s="693">
        <v>0</v>
      </c>
      <c r="L19" s="694">
        <v>0</v>
      </c>
      <c r="M19" s="694">
        <v>0</v>
      </c>
      <c r="N19" s="688">
        <v>0</v>
      </c>
      <c r="O19" s="688"/>
      <c r="P19" s="688"/>
      <c r="Q19" s="688"/>
      <c r="R19" s="688"/>
      <c r="S19" s="688"/>
      <c r="T19" s="688"/>
      <c r="U19" s="684"/>
      <c r="V19" s="685" t="s">
        <v>642</v>
      </c>
      <c r="W19" s="689" t="s">
        <v>642</v>
      </c>
    </row>
    <row r="20" spans="1:23" ht="16.5">
      <c r="A20" s="681" t="s">
        <v>666</v>
      </c>
      <c r="B20" s="660"/>
      <c r="C20" s="682" t="s">
        <v>751</v>
      </c>
      <c r="D20" s="691">
        <v>225</v>
      </c>
      <c r="E20" s="691">
        <v>259</v>
      </c>
      <c r="F20" s="634">
        <v>1125</v>
      </c>
      <c r="G20" s="634">
        <v>1160</v>
      </c>
      <c r="H20" s="684">
        <v>1202</v>
      </c>
      <c r="I20" s="685" t="s">
        <v>642</v>
      </c>
      <c r="J20" s="692">
        <v>9129</v>
      </c>
      <c r="K20" s="693">
        <v>8668</v>
      </c>
      <c r="L20" s="694">
        <v>7332</v>
      </c>
      <c r="M20" s="694">
        <v>6375</v>
      </c>
      <c r="N20" s="688">
        <v>5758</v>
      </c>
      <c r="O20" s="688"/>
      <c r="P20" s="688"/>
      <c r="Q20" s="688"/>
      <c r="R20" s="688"/>
      <c r="S20" s="688"/>
      <c r="T20" s="688"/>
      <c r="U20" s="684"/>
      <c r="V20" s="685" t="s">
        <v>642</v>
      </c>
      <c r="W20" s="689" t="s">
        <v>642</v>
      </c>
    </row>
    <row r="21" spans="1:23" ht="17.25" thickBot="1">
      <c r="A21" s="681" t="s">
        <v>668</v>
      </c>
      <c r="B21" s="669"/>
      <c r="C21" s="682" t="s">
        <v>752</v>
      </c>
      <c r="D21" s="691">
        <v>0</v>
      </c>
      <c r="E21" s="691">
        <v>0</v>
      </c>
      <c r="F21" s="708">
        <v>0</v>
      </c>
      <c r="G21" s="708">
        <v>0</v>
      </c>
      <c r="H21" s="684">
        <v>0</v>
      </c>
      <c r="I21" s="709" t="s">
        <v>642</v>
      </c>
      <c r="J21" s="692">
        <v>0</v>
      </c>
      <c r="K21" s="693">
        <v>0</v>
      </c>
      <c r="L21" s="694">
        <v>0</v>
      </c>
      <c r="M21" s="694">
        <v>0</v>
      </c>
      <c r="N21" s="688">
        <v>0</v>
      </c>
      <c r="O21" s="688"/>
      <c r="P21" s="688"/>
      <c r="Q21" s="688"/>
      <c r="R21" s="688"/>
      <c r="S21" s="688"/>
      <c r="T21" s="688"/>
      <c r="U21" s="684"/>
      <c r="V21" s="685" t="s">
        <v>642</v>
      </c>
      <c r="W21" s="689" t="s">
        <v>642</v>
      </c>
    </row>
    <row r="22" spans="1:23" ht="16.5">
      <c r="A22" s="710" t="s">
        <v>670</v>
      </c>
      <c r="B22" s="660"/>
      <c r="C22" s="711"/>
      <c r="D22" s="712">
        <v>6805</v>
      </c>
      <c r="E22" s="712">
        <v>6979</v>
      </c>
      <c r="F22" s="633">
        <v>8465</v>
      </c>
      <c r="G22" s="633">
        <v>8627</v>
      </c>
      <c r="H22" s="633">
        <v>8636</v>
      </c>
      <c r="I22" s="713">
        <v>8796</v>
      </c>
      <c r="J22" s="714">
        <v>600</v>
      </c>
      <c r="K22" s="686">
        <v>610</v>
      </c>
      <c r="L22" s="686">
        <v>1368</v>
      </c>
      <c r="M22" s="686">
        <v>610</v>
      </c>
      <c r="N22" s="686">
        <v>728</v>
      </c>
      <c r="O22" s="686"/>
      <c r="P22" s="686"/>
      <c r="Q22" s="686"/>
      <c r="R22" s="686"/>
      <c r="S22" s="686"/>
      <c r="T22" s="686"/>
      <c r="U22" s="714"/>
      <c r="V22" s="715">
        <f>SUM(J22:U22)</f>
        <v>3916</v>
      </c>
      <c r="W22" s="716">
        <f>+V22/I22*100</f>
        <v>44.52023647112323</v>
      </c>
    </row>
    <row r="23" spans="1:23" ht="16.5">
      <c r="A23" s="681" t="s">
        <v>672</v>
      </c>
      <c r="B23" s="690"/>
      <c r="C23" s="717"/>
      <c r="D23" s="683"/>
      <c r="E23" s="683"/>
      <c r="F23" s="634">
        <v>0</v>
      </c>
      <c r="G23" s="634">
        <v>0</v>
      </c>
      <c r="H23" s="634">
        <v>0</v>
      </c>
      <c r="I23" s="718">
        <v>0</v>
      </c>
      <c r="J23" s="684">
        <v>0</v>
      </c>
      <c r="K23" s="688">
        <v>0</v>
      </c>
      <c r="L23" s="688">
        <v>0</v>
      </c>
      <c r="M23" s="688">
        <v>0</v>
      </c>
      <c r="N23" s="688">
        <v>0</v>
      </c>
      <c r="O23" s="688"/>
      <c r="P23" s="688"/>
      <c r="Q23" s="688"/>
      <c r="R23" s="688"/>
      <c r="S23" s="688"/>
      <c r="T23" s="688"/>
      <c r="U23" s="684"/>
      <c r="V23" s="719">
        <f>SUM(J23:U23)</f>
        <v>0</v>
      </c>
      <c r="W23" s="720" t="e">
        <f>+V23/I23*100</f>
        <v>#DIV/0!</v>
      </c>
    </row>
    <row r="24" spans="1:23" ht="17.25" thickBot="1">
      <c r="A24" s="721" t="s">
        <v>674</v>
      </c>
      <c r="B24" s="660"/>
      <c r="C24" s="722"/>
      <c r="D24" s="723">
        <v>6505</v>
      </c>
      <c r="E24" s="723">
        <v>6369</v>
      </c>
      <c r="F24" s="635">
        <v>6700</v>
      </c>
      <c r="G24" s="635">
        <v>7040</v>
      </c>
      <c r="H24" s="635">
        <v>7080</v>
      </c>
      <c r="I24" s="724">
        <v>7280</v>
      </c>
      <c r="J24" s="725">
        <v>600</v>
      </c>
      <c r="K24" s="726">
        <v>610</v>
      </c>
      <c r="L24" s="726">
        <v>610</v>
      </c>
      <c r="M24" s="726">
        <v>610</v>
      </c>
      <c r="N24" s="726">
        <v>635</v>
      </c>
      <c r="O24" s="726"/>
      <c r="P24" s="726"/>
      <c r="Q24" s="726"/>
      <c r="R24" s="726"/>
      <c r="S24" s="726"/>
      <c r="T24" s="726"/>
      <c r="U24" s="725"/>
      <c r="V24" s="727">
        <f>SUM(J24:U24)</f>
        <v>3065</v>
      </c>
      <c r="W24" s="728">
        <f>+V24/I24*100</f>
        <v>42.10164835164835</v>
      </c>
    </row>
    <row r="25" spans="1:23" ht="16.5">
      <c r="A25" s="681" t="s">
        <v>675</v>
      </c>
      <c r="B25" s="729" t="s">
        <v>753</v>
      </c>
      <c r="C25" s="682" t="s">
        <v>754</v>
      </c>
      <c r="D25" s="683">
        <v>2275</v>
      </c>
      <c r="E25" s="683">
        <v>2131</v>
      </c>
      <c r="F25" s="634">
        <v>1387</v>
      </c>
      <c r="G25" s="634">
        <v>1447</v>
      </c>
      <c r="H25" s="634">
        <v>1341</v>
      </c>
      <c r="I25" s="730">
        <v>1084</v>
      </c>
      <c r="J25" s="684">
        <v>72</v>
      </c>
      <c r="K25" s="688">
        <v>115</v>
      </c>
      <c r="L25" s="688">
        <v>42</v>
      </c>
      <c r="M25" s="688">
        <v>154</v>
      </c>
      <c r="N25" s="688">
        <v>116</v>
      </c>
      <c r="O25" s="688"/>
      <c r="P25" s="688"/>
      <c r="Q25" s="688"/>
      <c r="R25" s="688"/>
      <c r="S25" s="688"/>
      <c r="T25" s="688"/>
      <c r="U25" s="684"/>
      <c r="V25" s="719">
        <f aca="true" t="shared" si="0" ref="V25:V35">SUM(J25:U25)</f>
        <v>499</v>
      </c>
      <c r="W25" s="720">
        <f aca="true" t="shared" si="1" ref="W25:W35">+V25/I25*100</f>
        <v>46.033210332103316</v>
      </c>
    </row>
    <row r="26" spans="1:23" ht="16.5">
      <c r="A26" s="681" t="s">
        <v>677</v>
      </c>
      <c r="B26" s="731" t="s">
        <v>755</v>
      </c>
      <c r="C26" s="682" t="s">
        <v>756</v>
      </c>
      <c r="D26" s="691">
        <v>269</v>
      </c>
      <c r="E26" s="691">
        <v>415</v>
      </c>
      <c r="F26" s="636">
        <v>791</v>
      </c>
      <c r="G26" s="636">
        <v>833</v>
      </c>
      <c r="H26" s="636">
        <v>805</v>
      </c>
      <c r="I26" s="718">
        <v>810</v>
      </c>
      <c r="J26" s="684">
        <v>9</v>
      </c>
      <c r="K26" s="688">
        <v>7</v>
      </c>
      <c r="L26" s="688">
        <v>145</v>
      </c>
      <c r="M26" s="688">
        <v>31</v>
      </c>
      <c r="N26" s="688">
        <v>7</v>
      </c>
      <c r="O26" s="688"/>
      <c r="P26" s="688"/>
      <c r="Q26" s="688"/>
      <c r="R26" s="688"/>
      <c r="S26" s="688"/>
      <c r="T26" s="688"/>
      <c r="U26" s="684"/>
      <c r="V26" s="719">
        <f t="shared" si="0"/>
        <v>199</v>
      </c>
      <c r="W26" s="720">
        <f t="shared" si="1"/>
        <v>24.567901234567902</v>
      </c>
    </row>
    <row r="27" spans="1:23" ht="16.5">
      <c r="A27" s="681" t="s">
        <v>679</v>
      </c>
      <c r="B27" s="732" t="s">
        <v>757</v>
      </c>
      <c r="C27" s="682" t="s">
        <v>758</v>
      </c>
      <c r="D27" s="691">
        <v>0</v>
      </c>
      <c r="E27" s="691">
        <v>1</v>
      </c>
      <c r="F27" s="636">
        <v>0</v>
      </c>
      <c r="G27" s="636">
        <v>0</v>
      </c>
      <c r="H27" s="636">
        <v>0</v>
      </c>
      <c r="I27" s="718">
        <v>0</v>
      </c>
      <c r="J27" s="684">
        <v>0</v>
      </c>
      <c r="K27" s="688">
        <v>0</v>
      </c>
      <c r="L27" s="688">
        <v>0</v>
      </c>
      <c r="M27" s="688">
        <v>0</v>
      </c>
      <c r="N27" s="688">
        <v>0</v>
      </c>
      <c r="O27" s="688"/>
      <c r="P27" s="688"/>
      <c r="Q27" s="688"/>
      <c r="R27" s="688"/>
      <c r="S27" s="688"/>
      <c r="T27" s="688"/>
      <c r="U27" s="684"/>
      <c r="V27" s="719">
        <f t="shared" si="0"/>
        <v>0</v>
      </c>
      <c r="W27" s="720" t="e">
        <f t="shared" si="1"/>
        <v>#DIV/0!</v>
      </c>
    </row>
    <row r="28" spans="1:23" ht="16.5">
      <c r="A28" s="681" t="s">
        <v>681</v>
      </c>
      <c r="B28" s="732" t="s">
        <v>759</v>
      </c>
      <c r="C28" s="682" t="s">
        <v>760</v>
      </c>
      <c r="D28" s="691">
        <v>582</v>
      </c>
      <c r="E28" s="691">
        <v>430</v>
      </c>
      <c r="F28" s="636">
        <v>160</v>
      </c>
      <c r="G28" s="636">
        <v>28</v>
      </c>
      <c r="H28" s="636">
        <v>29</v>
      </c>
      <c r="I28" s="718">
        <v>51</v>
      </c>
      <c r="J28" s="684">
        <v>5</v>
      </c>
      <c r="K28" s="688">
        <v>5</v>
      </c>
      <c r="L28" s="688">
        <v>0</v>
      </c>
      <c r="M28" s="688">
        <v>10</v>
      </c>
      <c r="N28" s="688">
        <v>0</v>
      </c>
      <c r="O28" s="688"/>
      <c r="P28" s="688"/>
      <c r="Q28" s="688"/>
      <c r="R28" s="688"/>
      <c r="S28" s="688"/>
      <c r="T28" s="688"/>
      <c r="U28" s="684"/>
      <c r="V28" s="719">
        <f t="shared" si="0"/>
        <v>20</v>
      </c>
      <c r="W28" s="720">
        <f t="shared" si="1"/>
        <v>39.21568627450981</v>
      </c>
    </row>
    <row r="29" spans="1:23" ht="16.5">
      <c r="A29" s="681" t="s">
        <v>683</v>
      </c>
      <c r="B29" s="731" t="s">
        <v>761</v>
      </c>
      <c r="C29" s="682" t="s">
        <v>762</v>
      </c>
      <c r="D29" s="691">
        <v>566</v>
      </c>
      <c r="E29" s="691">
        <v>656</v>
      </c>
      <c r="F29" s="636">
        <v>507</v>
      </c>
      <c r="G29" s="636">
        <v>523</v>
      </c>
      <c r="H29" s="636">
        <v>475</v>
      </c>
      <c r="I29" s="718">
        <v>543</v>
      </c>
      <c r="J29" s="684">
        <v>38</v>
      </c>
      <c r="K29" s="688">
        <v>28</v>
      </c>
      <c r="L29" s="688">
        <v>44</v>
      </c>
      <c r="M29" s="688">
        <v>58</v>
      </c>
      <c r="N29" s="688">
        <v>50</v>
      </c>
      <c r="O29" s="688"/>
      <c r="P29" s="688"/>
      <c r="Q29" s="688"/>
      <c r="R29" s="688"/>
      <c r="S29" s="688"/>
      <c r="T29" s="688"/>
      <c r="U29" s="684"/>
      <c r="V29" s="719">
        <f t="shared" si="0"/>
        <v>218</v>
      </c>
      <c r="W29" s="720">
        <f t="shared" si="1"/>
        <v>40.147329650092075</v>
      </c>
    </row>
    <row r="30" spans="1:23" ht="16.5">
      <c r="A30" s="681" t="s">
        <v>685</v>
      </c>
      <c r="B30" s="732" t="s">
        <v>763</v>
      </c>
      <c r="C30" s="682" t="s">
        <v>764</v>
      </c>
      <c r="D30" s="691">
        <v>2457</v>
      </c>
      <c r="E30" s="691">
        <v>2785</v>
      </c>
      <c r="F30" s="636">
        <v>4485</v>
      </c>
      <c r="G30" s="636">
        <v>4622</v>
      </c>
      <c r="H30" s="636">
        <v>4700</v>
      </c>
      <c r="I30" s="718">
        <v>4913</v>
      </c>
      <c r="J30" s="684">
        <v>361</v>
      </c>
      <c r="K30" s="688">
        <v>347</v>
      </c>
      <c r="L30" s="688">
        <v>412</v>
      </c>
      <c r="M30" s="688">
        <v>386</v>
      </c>
      <c r="N30" s="688">
        <v>377</v>
      </c>
      <c r="O30" s="688"/>
      <c r="P30" s="688"/>
      <c r="Q30" s="688"/>
      <c r="R30" s="688"/>
      <c r="S30" s="688"/>
      <c r="T30" s="688"/>
      <c r="U30" s="684"/>
      <c r="V30" s="719">
        <f>SUM(J30:U30)</f>
        <v>1883</v>
      </c>
      <c r="W30" s="720">
        <f>+V30/I30*100</f>
        <v>38.326887848565036</v>
      </c>
    </row>
    <row r="31" spans="1:23" ht="16.5">
      <c r="A31" s="681" t="s">
        <v>687</v>
      </c>
      <c r="B31" s="732" t="s">
        <v>765</v>
      </c>
      <c r="C31" s="682" t="s">
        <v>766</v>
      </c>
      <c r="D31" s="691">
        <v>943</v>
      </c>
      <c r="E31" s="691">
        <v>1044</v>
      </c>
      <c r="F31" s="636">
        <v>1563</v>
      </c>
      <c r="G31" s="636">
        <v>1611</v>
      </c>
      <c r="H31" s="636">
        <v>1642</v>
      </c>
      <c r="I31" s="718">
        <v>1733</v>
      </c>
      <c r="J31" s="684">
        <v>127</v>
      </c>
      <c r="K31" s="688">
        <v>120</v>
      </c>
      <c r="L31" s="688">
        <v>144</v>
      </c>
      <c r="M31" s="688">
        <v>136</v>
      </c>
      <c r="N31" s="688">
        <v>129</v>
      </c>
      <c r="O31" s="688"/>
      <c r="P31" s="688"/>
      <c r="Q31" s="688"/>
      <c r="R31" s="688"/>
      <c r="S31" s="688"/>
      <c r="T31" s="688"/>
      <c r="U31" s="684"/>
      <c r="V31" s="719">
        <f>SUM(J31:U31)</f>
        <v>656</v>
      </c>
      <c r="W31" s="720">
        <f>+V31/I31*100</f>
        <v>37.8534333525678</v>
      </c>
    </row>
    <row r="32" spans="1:23" ht="16.5">
      <c r="A32" s="681" t="s">
        <v>690</v>
      </c>
      <c r="B32" s="731" t="s">
        <v>767</v>
      </c>
      <c r="C32" s="682" t="s">
        <v>768</v>
      </c>
      <c r="D32" s="691">
        <v>0</v>
      </c>
      <c r="E32" s="691">
        <v>0</v>
      </c>
      <c r="F32" s="636">
        <v>0</v>
      </c>
      <c r="G32" s="636">
        <v>0</v>
      </c>
      <c r="H32" s="636">
        <v>0</v>
      </c>
      <c r="I32" s="718">
        <v>0</v>
      </c>
      <c r="J32" s="684">
        <v>0</v>
      </c>
      <c r="K32" s="688">
        <v>0</v>
      </c>
      <c r="L32" s="688">
        <v>0</v>
      </c>
      <c r="M32" s="688">
        <v>0</v>
      </c>
      <c r="N32" s="688">
        <v>0</v>
      </c>
      <c r="O32" s="688"/>
      <c r="P32" s="688"/>
      <c r="Q32" s="688"/>
      <c r="R32" s="688"/>
      <c r="S32" s="688"/>
      <c r="T32" s="688"/>
      <c r="U32" s="684"/>
      <c r="V32" s="719">
        <f t="shared" si="0"/>
        <v>0</v>
      </c>
      <c r="W32" s="720" t="e">
        <f t="shared" si="1"/>
        <v>#DIV/0!</v>
      </c>
    </row>
    <row r="33" spans="1:23" ht="16.5">
      <c r="A33" s="681" t="s">
        <v>769</v>
      </c>
      <c r="B33" s="732" t="s">
        <v>770</v>
      </c>
      <c r="C33" s="682" t="s">
        <v>771</v>
      </c>
      <c r="D33" s="691"/>
      <c r="E33" s="691"/>
      <c r="F33" s="636">
        <v>428</v>
      </c>
      <c r="G33" s="636">
        <v>175</v>
      </c>
      <c r="H33" s="636">
        <v>208</v>
      </c>
      <c r="I33" s="718">
        <v>125</v>
      </c>
      <c r="J33" s="684">
        <v>0</v>
      </c>
      <c r="K33" s="688">
        <v>0</v>
      </c>
      <c r="L33" s="688">
        <v>0</v>
      </c>
      <c r="M33" s="688">
        <v>0</v>
      </c>
      <c r="N33" s="688">
        <v>26</v>
      </c>
      <c r="O33" s="688"/>
      <c r="P33" s="688"/>
      <c r="Q33" s="688"/>
      <c r="R33" s="688"/>
      <c r="S33" s="688"/>
      <c r="T33" s="688"/>
      <c r="U33" s="684"/>
      <c r="V33" s="719">
        <f t="shared" si="0"/>
        <v>26</v>
      </c>
      <c r="W33" s="720">
        <f t="shared" si="1"/>
        <v>20.8</v>
      </c>
    </row>
    <row r="34" spans="1:23" ht="16.5">
      <c r="A34" s="681" t="s">
        <v>692</v>
      </c>
      <c r="B34" s="732" t="s">
        <v>772</v>
      </c>
      <c r="C34" s="682" t="s">
        <v>773</v>
      </c>
      <c r="D34" s="691">
        <v>318</v>
      </c>
      <c r="E34" s="691">
        <v>252</v>
      </c>
      <c r="F34" s="636">
        <v>104</v>
      </c>
      <c r="G34" s="636">
        <v>134</v>
      </c>
      <c r="H34" s="636">
        <v>127</v>
      </c>
      <c r="I34" s="718">
        <v>107</v>
      </c>
      <c r="J34" s="684">
        <v>11</v>
      </c>
      <c r="K34" s="688">
        <v>11</v>
      </c>
      <c r="L34" s="688">
        <v>11</v>
      </c>
      <c r="M34" s="688">
        <v>11</v>
      </c>
      <c r="N34" s="688">
        <v>10</v>
      </c>
      <c r="O34" s="688"/>
      <c r="P34" s="688"/>
      <c r="Q34" s="688"/>
      <c r="R34" s="688"/>
      <c r="S34" s="688"/>
      <c r="T34" s="688"/>
      <c r="U34" s="684"/>
      <c r="V34" s="719">
        <f t="shared" si="0"/>
        <v>54</v>
      </c>
      <c r="W34" s="720">
        <f t="shared" si="1"/>
        <v>50.467289719626166</v>
      </c>
    </row>
    <row r="35" spans="1:23" ht="17.25" thickBot="1">
      <c r="A35" s="659" t="s">
        <v>731</v>
      </c>
      <c r="B35" s="733"/>
      <c r="C35" s="695"/>
      <c r="D35" s="696">
        <v>98</v>
      </c>
      <c r="E35" s="696">
        <v>128</v>
      </c>
      <c r="F35" s="630">
        <v>64</v>
      </c>
      <c r="G35" s="630">
        <v>60</v>
      </c>
      <c r="H35" s="630">
        <v>50</v>
      </c>
      <c r="I35" s="734">
        <v>80</v>
      </c>
      <c r="J35" s="637">
        <v>0</v>
      </c>
      <c r="K35" s="632">
        <v>1</v>
      </c>
      <c r="L35" s="632">
        <v>6</v>
      </c>
      <c r="M35" s="632">
        <v>7</v>
      </c>
      <c r="N35" s="632">
        <v>15</v>
      </c>
      <c r="O35" s="632"/>
      <c r="P35" s="632"/>
      <c r="Q35" s="632"/>
      <c r="R35" s="632"/>
      <c r="S35" s="632"/>
      <c r="T35" s="632"/>
      <c r="U35" s="632"/>
      <c r="V35" s="735">
        <f t="shared" si="0"/>
        <v>29</v>
      </c>
      <c r="W35" s="736">
        <f t="shared" si="1"/>
        <v>36.25</v>
      </c>
    </row>
    <row r="36" spans="1:23" ht="17.25" thickBot="1">
      <c r="A36" s="737" t="s">
        <v>774</v>
      </c>
      <c r="B36" s="731"/>
      <c r="C36" s="700" t="s">
        <v>775</v>
      </c>
      <c r="D36" s="622">
        <v>7508</v>
      </c>
      <c r="E36" s="622">
        <f aca="true" t="shared" si="2" ref="E36:U36">SUM(E25:E35)</f>
        <v>7842</v>
      </c>
      <c r="F36" s="702">
        <f>SUM(F25:F35)</f>
        <v>9489</v>
      </c>
      <c r="G36" s="702">
        <f>SUM(G25:G35)</f>
        <v>9433</v>
      </c>
      <c r="H36" s="702">
        <f>SUM(H25:H35)</f>
        <v>9377</v>
      </c>
      <c r="I36" s="738">
        <f t="shared" si="2"/>
        <v>9446</v>
      </c>
      <c r="J36" s="703">
        <f t="shared" si="2"/>
        <v>623</v>
      </c>
      <c r="K36" s="705">
        <f t="shared" si="2"/>
        <v>634</v>
      </c>
      <c r="L36" s="706">
        <f t="shared" si="2"/>
        <v>804</v>
      </c>
      <c r="M36" s="706">
        <f t="shared" si="2"/>
        <v>793</v>
      </c>
      <c r="N36" s="705">
        <f t="shared" si="2"/>
        <v>730</v>
      </c>
      <c r="O36" s="705">
        <f t="shared" si="2"/>
        <v>0</v>
      </c>
      <c r="P36" s="705">
        <f t="shared" si="2"/>
        <v>0</v>
      </c>
      <c r="Q36" s="705">
        <f t="shared" si="2"/>
        <v>0</v>
      </c>
      <c r="R36" s="705">
        <f t="shared" si="2"/>
        <v>0</v>
      </c>
      <c r="S36" s="705">
        <f>SUM(S25:S35)</f>
        <v>0</v>
      </c>
      <c r="T36" s="705">
        <f t="shared" si="2"/>
        <v>0</v>
      </c>
      <c r="U36" s="705">
        <f t="shared" si="2"/>
        <v>0</v>
      </c>
      <c r="V36" s="739">
        <f>V25+V26+V27+V28+V29+V30+V31+V32+V33+V34+V35</f>
        <v>3584</v>
      </c>
      <c r="W36" s="740">
        <f>+V36/I36*100</f>
        <v>37.941986025831035</v>
      </c>
    </row>
    <row r="37" spans="1:23" ht="16.5">
      <c r="A37" s="681" t="s">
        <v>776</v>
      </c>
      <c r="B37" s="729" t="s">
        <v>777</v>
      </c>
      <c r="C37" s="682" t="s">
        <v>778</v>
      </c>
      <c r="D37" s="683">
        <v>0</v>
      </c>
      <c r="E37" s="683">
        <v>0</v>
      </c>
      <c r="F37" s="634">
        <v>0</v>
      </c>
      <c r="G37" s="634">
        <v>0</v>
      </c>
      <c r="H37" s="634">
        <v>0</v>
      </c>
      <c r="I37" s="730">
        <v>0</v>
      </c>
      <c r="J37" s="684">
        <v>0</v>
      </c>
      <c r="K37" s="688">
        <v>0</v>
      </c>
      <c r="L37" s="688">
        <v>0</v>
      </c>
      <c r="M37" s="688">
        <v>0</v>
      </c>
      <c r="N37" s="688">
        <v>0</v>
      </c>
      <c r="O37" s="688"/>
      <c r="P37" s="688"/>
      <c r="Q37" s="688"/>
      <c r="R37" s="688"/>
      <c r="S37" s="688"/>
      <c r="T37" s="688"/>
      <c r="U37" s="684"/>
      <c r="V37" s="719">
        <f aca="true" t="shared" si="3" ref="V37:V42">SUM(J37:U37)</f>
        <v>0</v>
      </c>
      <c r="W37" s="720" t="e">
        <f aca="true" t="shared" si="4" ref="W37:W42">+V37/I37*100</f>
        <v>#DIV/0!</v>
      </c>
    </row>
    <row r="38" spans="1:23" ht="16.5">
      <c r="A38" s="681" t="s">
        <v>779</v>
      </c>
      <c r="B38" s="732" t="s">
        <v>780</v>
      </c>
      <c r="C38" s="682" t="s">
        <v>781</v>
      </c>
      <c r="D38" s="691">
        <v>716</v>
      </c>
      <c r="E38" s="691">
        <v>715</v>
      </c>
      <c r="F38" s="636">
        <v>495</v>
      </c>
      <c r="G38" s="636">
        <v>527</v>
      </c>
      <c r="H38" s="636">
        <v>510</v>
      </c>
      <c r="I38" s="718">
        <v>550</v>
      </c>
      <c r="J38" s="684">
        <v>58</v>
      </c>
      <c r="K38" s="688">
        <v>64</v>
      </c>
      <c r="L38" s="688">
        <v>41</v>
      </c>
      <c r="M38" s="688">
        <v>47</v>
      </c>
      <c r="N38" s="688">
        <v>28</v>
      </c>
      <c r="O38" s="688"/>
      <c r="P38" s="688"/>
      <c r="Q38" s="688"/>
      <c r="R38" s="688"/>
      <c r="S38" s="688"/>
      <c r="T38" s="688"/>
      <c r="U38" s="684"/>
      <c r="V38" s="719">
        <f t="shared" si="3"/>
        <v>238</v>
      </c>
      <c r="W38" s="720">
        <f t="shared" si="4"/>
        <v>43.27272727272727</v>
      </c>
    </row>
    <row r="39" spans="1:23" ht="16.5">
      <c r="A39" s="681" t="s">
        <v>782</v>
      </c>
      <c r="B39" s="731" t="s">
        <v>783</v>
      </c>
      <c r="C39" s="682" t="s">
        <v>784</v>
      </c>
      <c r="D39" s="691">
        <v>26</v>
      </c>
      <c r="E39" s="691">
        <v>32</v>
      </c>
      <c r="F39" s="636">
        <v>0</v>
      </c>
      <c r="G39" s="636">
        <v>0</v>
      </c>
      <c r="H39" s="636">
        <v>0</v>
      </c>
      <c r="I39" s="718">
        <v>0</v>
      </c>
      <c r="J39" s="684">
        <v>0</v>
      </c>
      <c r="K39" s="688">
        <v>0</v>
      </c>
      <c r="L39" s="688">
        <v>0</v>
      </c>
      <c r="M39" s="688">
        <v>0</v>
      </c>
      <c r="N39" s="688">
        <v>0</v>
      </c>
      <c r="O39" s="688"/>
      <c r="P39" s="688"/>
      <c r="Q39" s="688"/>
      <c r="R39" s="688"/>
      <c r="S39" s="688"/>
      <c r="T39" s="688"/>
      <c r="U39" s="684"/>
      <c r="V39" s="719">
        <f t="shared" si="3"/>
        <v>0</v>
      </c>
      <c r="W39" s="720" t="e">
        <f t="shared" si="4"/>
        <v>#DIV/0!</v>
      </c>
    </row>
    <row r="40" spans="1:23" ht="16.5">
      <c r="A40" s="681" t="s">
        <v>704</v>
      </c>
      <c r="B40" s="741"/>
      <c r="C40" s="682" t="s">
        <v>705</v>
      </c>
      <c r="D40" s="691">
        <v>6805</v>
      </c>
      <c r="E40" s="691">
        <v>6979</v>
      </c>
      <c r="F40" s="636">
        <v>8465</v>
      </c>
      <c r="G40" s="636">
        <v>8627</v>
      </c>
      <c r="H40" s="636">
        <v>8636</v>
      </c>
      <c r="I40" s="718">
        <v>8796</v>
      </c>
      <c r="J40" s="684">
        <v>600</v>
      </c>
      <c r="K40" s="688">
        <v>610</v>
      </c>
      <c r="L40" s="688">
        <v>1368</v>
      </c>
      <c r="M40" s="688">
        <v>610</v>
      </c>
      <c r="N40" s="688">
        <v>728</v>
      </c>
      <c r="O40" s="688"/>
      <c r="P40" s="688"/>
      <c r="Q40" s="688"/>
      <c r="R40" s="688"/>
      <c r="S40" s="688"/>
      <c r="T40" s="688"/>
      <c r="U40" s="684"/>
      <c r="V40" s="719">
        <f>SUM(J40:U40)</f>
        <v>3916</v>
      </c>
      <c r="W40" s="720">
        <f t="shared" si="4"/>
        <v>44.52023647112323</v>
      </c>
    </row>
    <row r="41" spans="1:23" ht="17.25" thickBot="1">
      <c r="A41" s="659" t="s">
        <v>707</v>
      </c>
      <c r="B41" s="742"/>
      <c r="C41" s="743"/>
      <c r="D41" s="696">
        <v>25</v>
      </c>
      <c r="E41" s="696">
        <v>406</v>
      </c>
      <c r="F41" s="630">
        <v>554</v>
      </c>
      <c r="G41" s="630">
        <v>309</v>
      </c>
      <c r="H41" s="630">
        <v>254</v>
      </c>
      <c r="I41" s="730">
        <v>100</v>
      </c>
      <c r="J41" s="637">
        <v>51</v>
      </c>
      <c r="K41" s="632">
        <v>8</v>
      </c>
      <c r="L41" s="632">
        <v>29</v>
      </c>
      <c r="M41" s="632">
        <v>43</v>
      </c>
      <c r="N41" s="632">
        <v>5</v>
      </c>
      <c r="O41" s="632"/>
      <c r="P41" s="632"/>
      <c r="Q41" s="632"/>
      <c r="R41" s="632"/>
      <c r="S41" s="632"/>
      <c r="T41" s="632"/>
      <c r="U41" s="632"/>
      <c r="V41" s="719">
        <f>SUM(J41:U41)</f>
        <v>136</v>
      </c>
      <c r="W41" s="720">
        <f t="shared" si="4"/>
        <v>136</v>
      </c>
    </row>
    <row r="42" spans="1:23" ht="17.25" thickBot="1">
      <c r="A42" s="737" t="s">
        <v>785</v>
      </c>
      <c r="B42" s="744"/>
      <c r="C42" s="700" t="s">
        <v>786</v>
      </c>
      <c r="D42" s="622">
        <f aca="true" t="shared" si="5" ref="D42:T42">SUM(D37:D41)</f>
        <v>7572</v>
      </c>
      <c r="E42" s="622">
        <f t="shared" si="5"/>
        <v>8132</v>
      </c>
      <c r="F42" s="702">
        <f>SUM(F37:F41)</f>
        <v>9514</v>
      </c>
      <c r="G42" s="702">
        <f>SUM(G38:G41)</f>
        <v>9463</v>
      </c>
      <c r="H42" s="702">
        <f>SUM(H38:H41)</f>
        <v>9400</v>
      </c>
      <c r="I42" s="738">
        <f t="shared" si="5"/>
        <v>9446</v>
      </c>
      <c r="J42" s="703">
        <f t="shared" si="5"/>
        <v>709</v>
      </c>
      <c r="K42" s="705">
        <f t="shared" si="5"/>
        <v>682</v>
      </c>
      <c r="L42" s="706">
        <f t="shared" si="5"/>
        <v>1438</v>
      </c>
      <c r="M42" s="706">
        <f t="shared" si="5"/>
        <v>700</v>
      </c>
      <c r="N42" s="705">
        <f t="shared" si="5"/>
        <v>761</v>
      </c>
      <c r="O42" s="705">
        <f t="shared" si="5"/>
        <v>0</v>
      </c>
      <c r="P42" s="705">
        <f t="shared" si="5"/>
        <v>0</v>
      </c>
      <c r="Q42" s="705">
        <f t="shared" si="5"/>
        <v>0</v>
      </c>
      <c r="R42" s="705">
        <f t="shared" si="5"/>
        <v>0</v>
      </c>
      <c r="S42" s="705">
        <f t="shared" si="5"/>
        <v>0</v>
      </c>
      <c r="T42" s="705">
        <f t="shared" si="5"/>
        <v>0</v>
      </c>
      <c r="U42" s="705">
        <f>SUM(U37:U41)</f>
        <v>0</v>
      </c>
      <c r="V42" s="739">
        <f t="shared" si="3"/>
        <v>4290</v>
      </c>
      <c r="W42" s="740">
        <f t="shared" si="4"/>
        <v>45.416049121321194</v>
      </c>
    </row>
    <row r="43" spans="1:23" ht="6.75" customHeight="1" thickBot="1">
      <c r="A43" s="659"/>
      <c r="B43" s="699"/>
      <c r="C43" s="743"/>
      <c r="D43" s="696"/>
      <c r="E43" s="696"/>
      <c r="F43" s="630"/>
      <c r="G43" s="630"/>
      <c r="H43" s="630"/>
      <c r="I43" s="745"/>
      <c r="J43" s="697"/>
      <c r="K43" s="632"/>
      <c r="L43" s="665"/>
      <c r="M43" s="665"/>
      <c r="N43" s="632"/>
      <c r="O43" s="632"/>
      <c r="P43" s="632"/>
      <c r="Q43" s="632"/>
      <c r="R43" s="632"/>
      <c r="S43" s="632"/>
      <c r="T43" s="632"/>
      <c r="U43" s="746"/>
      <c r="V43" s="735"/>
      <c r="W43" s="736"/>
    </row>
    <row r="44" spans="1:23" ht="17.25" thickBot="1">
      <c r="A44" s="737" t="s">
        <v>711</v>
      </c>
      <c r="B44" s="747"/>
      <c r="C44" s="748"/>
      <c r="D44" s="622">
        <f>+D42-D40</f>
        <v>767</v>
      </c>
      <c r="E44" s="622">
        <f>+E42-E40</f>
        <v>1153</v>
      </c>
      <c r="F44" s="702">
        <v>1049</v>
      </c>
      <c r="G44" s="702">
        <f>SUM(G41+G38)</f>
        <v>836</v>
      </c>
      <c r="H44" s="702">
        <f>SUM(H41+H38)</f>
        <v>764</v>
      </c>
      <c r="I44" s="738">
        <f aca="true" t="shared" si="6" ref="I44:U44">I37+I38+I39+I41</f>
        <v>650</v>
      </c>
      <c r="J44" s="703">
        <f t="shared" si="6"/>
        <v>109</v>
      </c>
      <c r="K44" s="705">
        <f t="shared" si="6"/>
        <v>72</v>
      </c>
      <c r="L44" s="705">
        <f t="shared" si="6"/>
        <v>70</v>
      </c>
      <c r="M44" s="705">
        <f t="shared" si="6"/>
        <v>90</v>
      </c>
      <c r="N44" s="705">
        <f t="shared" si="6"/>
        <v>33</v>
      </c>
      <c r="O44" s="705">
        <f t="shared" si="6"/>
        <v>0</v>
      </c>
      <c r="P44" s="705">
        <f t="shared" si="6"/>
        <v>0</v>
      </c>
      <c r="Q44" s="705">
        <f t="shared" si="6"/>
        <v>0</v>
      </c>
      <c r="R44" s="705">
        <f t="shared" si="6"/>
        <v>0</v>
      </c>
      <c r="S44" s="705">
        <f t="shared" si="6"/>
        <v>0</v>
      </c>
      <c r="T44" s="705">
        <f t="shared" si="6"/>
        <v>0</v>
      </c>
      <c r="U44" s="738">
        <f t="shared" si="6"/>
        <v>0</v>
      </c>
      <c r="V44" s="739">
        <f>SUM(J44:U44)</f>
        <v>374</v>
      </c>
      <c r="W44" s="740">
        <f>+V44/I44*100</f>
        <v>57.53846153846154</v>
      </c>
    </row>
    <row r="45" spans="1:23" ht="17.25" thickBot="1">
      <c r="A45" s="737" t="s">
        <v>712</v>
      </c>
      <c r="B45" s="747"/>
      <c r="C45" s="700" t="s">
        <v>787</v>
      </c>
      <c r="D45" s="622">
        <f>+D42-D36</f>
        <v>64</v>
      </c>
      <c r="E45" s="622">
        <f>+E42-E36</f>
        <v>290</v>
      </c>
      <c r="F45" s="702">
        <v>25</v>
      </c>
      <c r="G45" s="702">
        <f>SUM(G42-G36)</f>
        <v>30</v>
      </c>
      <c r="H45" s="702">
        <f>SUM(H42-H36)</f>
        <v>23</v>
      </c>
      <c r="I45" s="738">
        <f>SUM(I42-I36)</f>
        <v>0</v>
      </c>
      <c r="J45" s="703">
        <f aca="true" t="shared" si="7" ref="J45:U45">J42-J36</f>
        <v>86</v>
      </c>
      <c r="K45" s="705">
        <f t="shared" si="7"/>
        <v>48</v>
      </c>
      <c r="L45" s="705">
        <f t="shared" si="7"/>
        <v>634</v>
      </c>
      <c r="M45" s="705">
        <f t="shared" si="7"/>
        <v>-93</v>
      </c>
      <c r="N45" s="705">
        <f t="shared" si="7"/>
        <v>31</v>
      </c>
      <c r="O45" s="705">
        <f t="shared" si="7"/>
        <v>0</v>
      </c>
      <c r="P45" s="705">
        <f>P42-P36</f>
        <v>0</v>
      </c>
      <c r="Q45" s="705">
        <f t="shared" si="7"/>
        <v>0</v>
      </c>
      <c r="R45" s="705">
        <f t="shared" si="7"/>
        <v>0</v>
      </c>
      <c r="S45" s="705">
        <f t="shared" si="7"/>
        <v>0</v>
      </c>
      <c r="T45" s="705">
        <f t="shared" si="7"/>
        <v>0</v>
      </c>
      <c r="U45" s="706">
        <f t="shared" si="7"/>
        <v>0</v>
      </c>
      <c r="V45" s="739">
        <f>SUM(J45:U45)</f>
        <v>706</v>
      </c>
      <c r="W45" s="740" t="e">
        <f>+V45/I45*100</f>
        <v>#DIV/0!</v>
      </c>
    </row>
    <row r="46" spans="1:23" ht="17.25" thickBot="1">
      <c r="A46" s="737" t="s">
        <v>788</v>
      </c>
      <c r="B46" s="747"/>
      <c r="C46" s="749"/>
      <c r="D46" s="615">
        <f>+D45-D40</f>
        <v>-6741</v>
      </c>
      <c r="E46" s="615">
        <f>+E45-E40</f>
        <v>-6689</v>
      </c>
      <c r="F46" s="702">
        <v>-8440</v>
      </c>
      <c r="G46" s="702">
        <f>SUM(G44-G36)</f>
        <v>-8597</v>
      </c>
      <c r="H46" s="702">
        <f>SUM(H44-H36)</f>
        <v>-8613</v>
      </c>
      <c r="I46" s="738">
        <f>SUM(I44-I36)</f>
        <v>-8796</v>
      </c>
      <c r="J46" s="750">
        <f aca="true" t="shared" si="8" ref="J46:U46">J45-J40</f>
        <v>-514</v>
      </c>
      <c r="K46" s="705">
        <f t="shared" si="8"/>
        <v>-562</v>
      </c>
      <c r="L46" s="705">
        <f t="shared" si="8"/>
        <v>-734</v>
      </c>
      <c r="M46" s="705">
        <f t="shared" si="8"/>
        <v>-703</v>
      </c>
      <c r="N46" s="705">
        <f t="shared" si="8"/>
        <v>-697</v>
      </c>
      <c r="O46" s="705">
        <f t="shared" si="8"/>
        <v>0</v>
      </c>
      <c r="P46" s="705">
        <f t="shared" si="8"/>
        <v>0</v>
      </c>
      <c r="Q46" s="705">
        <f t="shared" si="8"/>
        <v>0</v>
      </c>
      <c r="R46" s="705">
        <f t="shared" si="8"/>
        <v>0</v>
      </c>
      <c r="S46" s="705">
        <f t="shared" si="8"/>
        <v>0</v>
      </c>
      <c r="T46" s="705">
        <f t="shared" si="8"/>
        <v>0</v>
      </c>
      <c r="U46" s="738">
        <f t="shared" si="8"/>
        <v>0</v>
      </c>
      <c r="V46" s="739">
        <f>SUM(J46:U46)</f>
        <v>-3210</v>
      </c>
      <c r="W46" s="740">
        <f>+V46/I46*100</f>
        <v>36.493860845839016</v>
      </c>
    </row>
  </sheetData>
  <sheetProtection/>
  <mergeCells count="1">
    <mergeCell ref="C5:G5"/>
  </mergeCells>
  <printOptions/>
  <pageMargins left="1.299212598425197" right="0.7086614173228347" top="0.3937007874015748" bottom="0.3937007874015748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slatinska</dc:creator>
  <cp:keywords/>
  <dc:description/>
  <cp:lastModifiedBy>vasicek</cp:lastModifiedBy>
  <cp:lastPrinted>2015-06-22T10:26:41Z</cp:lastPrinted>
  <dcterms:created xsi:type="dcterms:W3CDTF">2015-06-18T15:13:52Z</dcterms:created>
  <dcterms:modified xsi:type="dcterms:W3CDTF">2015-06-24T13:42:10Z</dcterms:modified>
  <cp:category/>
  <cp:version/>
  <cp:contentType/>
  <cp:contentStatus/>
</cp:coreProperties>
</file>